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defaultThemeVersion="124226"/>
  <mc:AlternateContent xmlns:mc="http://schemas.openxmlformats.org/markup-compatibility/2006">
    <mc:Choice Requires="x15">
      <x15ac:absPath xmlns:x15ac="http://schemas.microsoft.com/office/spreadsheetml/2010/11/ac" url="https://d.docs.live.net/49fb6ad71d796aa7/1 Consulting/Carisk/Invoices Forms/"/>
    </mc:Choice>
  </mc:AlternateContent>
  <xr:revisionPtr revIDLastSave="455" documentId="8_{9069814D-7104-4AFF-B0AD-FD5BF59AF456}" xr6:coauthVersionLast="45" xr6:coauthVersionMax="45" xr10:uidLastSave="{E5EA863D-8958-48E0-9E4F-810EE93BAA00}"/>
  <bookViews>
    <workbookView xWindow="16005" yWindow="-16320" windowWidth="29040" windowHeight="15840" firstSheet="3" activeTab="3" xr2:uid="{00000000-000D-0000-FFFF-FFFF00000000}"/>
  </bookViews>
  <sheets>
    <sheet name="Rates Changes" sheetId="19" state="hidden" r:id="rId1"/>
    <sheet name="Version Control" sheetId="18" state="hidden" r:id="rId2"/>
    <sheet name="CS and Rates" sheetId="20" state="hidden" r:id="rId3"/>
    <sheet name="Master" sheetId="1" r:id="rId4"/>
    <sheet name="AMH Wrksht" sheetId="2" r:id="rId5"/>
    <sheet name="AMH Non-TANF Inv." sheetId="3" r:id="rId6"/>
    <sheet name="AMH TANF Inv." sheetId="4" r:id="rId7"/>
    <sheet name="AMH Special Funding Inv." sheetId="5" r:id="rId8"/>
    <sheet name="CMH Wrksht" sheetId="6" r:id="rId9"/>
    <sheet name="CMH Non-TANF Inv." sheetId="7" r:id="rId10"/>
    <sheet name="CMH Special Funding Inv." sheetId="8" r:id="rId11"/>
    <sheet name="CMH BNET Inv." sheetId="9" r:id="rId12"/>
    <sheet name="ASA Wrksht" sheetId="10" r:id="rId13"/>
    <sheet name="ASA Non-TANF Inv." sheetId="11" r:id="rId14"/>
    <sheet name="ASA TANF Inv." sheetId="12" r:id="rId15"/>
    <sheet name="ASA Special Funding Inv." sheetId="13" r:id="rId16"/>
    <sheet name="CSA Wrksht" sheetId="14" r:id="rId17"/>
    <sheet name="CSA Non-TANF Inv." sheetId="15" r:id="rId18"/>
    <sheet name="CSA TANF Inv." sheetId="16" r:id="rId19"/>
    <sheet name="CSA Special Funding Inv." sheetId="17" r:id="rId20"/>
  </sheets>
  <definedNames>
    <definedName name="_xlnm._FilterDatabase" localSheetId="2" hidden="1">'CS and Rates'!$A$1:$D$73</definedName>
    <definedName name="_xlnm._FilterDatabase" localSheetId="0" hidden="1">'Rates Changes'!$A$3:$K$46</definedName>
    <definedName name="_xlnm.Print_Area" localSheetId="3">Master!$A$1:$G$63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31" i="17" l="1"/>
  <c r="L231" i="17"/>
  <c r="J231" i="17"/>
  <c r="I231" i="17"/>
  <c r="H231" i="17"/>
  <c r="G231" i="17"/>
  <c r="F231" i="17"/>
  <c r="E231" i="17"/>
  <c r="F96" i="17"/>
  <c r="F95" i="17"/>
  <c r="F94" i="17"/>
  <c r="F93" i="17"/>
  <c r="F92" i="17"/>
  <c r="G92" i="17" s="1"/>
  <c r="I92" i="17" s="1"/>
  <c r="F91" i="17"/>
  <c r="F90" i="17"/>
  <c r="F98" i="17" s="1"/>
  <c r="E99" i="17"/>
  <c r="K98" i="17"/>
  <c r="H98" i="17"/>
  <c r="J98" i="17" s="1"/>
  <c r="B98" i="17"/>
  <c r="L96" i="17"/>
  <c r="J96" i="17"/>
  <c r="G96" i="17"/>
  <c r="I96" i="17" s="1"/>
  <c r="C96" i="17"/>
  <c r="B96" i="17"/>
  <c r="A96" i="17"/>
  <c r="L95" i="17"/>
  <c r="J95" i="17"/>
  <c r="G95" i="17"/>
  <c r="I95" i="17" s="1"/>
  <c r="C95" i="17"/>
  <c r="B95" i="17"/>
  <c r="A95" i="17"/>
  <c r="J94" i="17"/>
  <c r="D94" i="17"/>
  <c r="L94" i="17" s="1"/>
  <c r="C94" i="17"/>
  <c r="B94" i="17"/>
  <c r="A94" i="17"/>
  <c r="J93" i="17"/>
  <c r="C93" i="17"/>
  <c r="B93" i="17"/>
  <c r="D93" i="17" s="1"/>
  <c r="A93" i="17"/>
  <c r="L92" i="17"/>
  <c r="J92" i="17"/>
  <c r="D92" i="17"/>
  <c r="C92" i="17"/>
  <c r="B92" i="17"/>
  <c r="A92" i="17"/>
  <c r="J91" i="17"/>
  <c r="C91" i="17"/>
  <c r="B91" i="17"/>
  <c r="D91" i="17" s="1"/>
  <c r="A91" i="17"/>
  <c r="L90" i="17"/>
  <c r="J90" i="17"/>
  <c r="D90" i="17"/>
  <c r="C90" i="17"/>
  <c r="B90" i="17"/>
  <c r="A90" i="17"/>
  <c r="F178" i="17"/>
  <c r="G178" i="17" s="1"/>
  <c r="I178" i="17" s="1"/>
  <c r="F177" i="17"/>
  <c r="G177" i="17" s="1"/>
  <c r="I177" i="17" s="1"/>
  <c r="F176" i="17"/>
  <c r="F175" i="17"/>
  <c r="F174" i="17"/>
  <c r="F173" i="17"/>
  <c r="F172" i="17"/>
  <c r="F171" i="17"/>
  <c r="F170" i="17"/>
  <c r="F169" i="17"/>
  <c r="F168" i="17"/>
  <c r="F167" i="17"/>
  <c r="F166" i="17"/>
  <c r="F165" i="17"/>
  <c r="F164" i="17"/>
  <c r="F163" i="17"/>
  <c r="F162" i="17"/>
  <c r="F161" i="17"/>
  <c r="F160" i="17"/>
  <c r="F159" i="17"/>
  <c r="F158" i="17"/>
  <c r="F157" i="17"/>
  <c r="F156" i="17"/>
  <c r="F155" i="17"/>
  <c r="F154" i="17"/>
  <c r="K180" i="17"/>
  <c r="H180" i="17"/>
  <c r="J180" i="17" s="1"/>
  <c r="B180" i="17"/>
  <c r="L178" i="17"/>
  <c r="J178" i="17"/>
  <c r="C178" i="17"/>
  <c r="B178" i="17"/>
  <c r="A178" i="17"/>
  <c r="L177" i="17"/>
  <c r="J177" i="17"/>
  <c r="C177" i="17"/>
  <c r="B177" i="17"/>
  <c r="A177" i="17"/>
  <c r="J176" i="17"/>
  <c r="D176" i="17"/>
  <c r="G176" i="17" s="1"/>
  <c r="I176" i="17" s="1"/>
  <c r="C176" i="17"/>
  <c r="B176" i="17"/>
  <c r="A176" i="17"/>
  <c r="J175" i="17"/>
  <c r="C175" i="17"/>
  <c r="B175" i="17"/>
  <c r="D175" i="17" s="1"/>
  <c r="G175" i="17" s="1"/>
  <c r="I175" i="17" s="1"/>
  <c r="A175" i="17"/>
  <c r="J174" i="17"/>
  <c r="G174" i="17"/>
  <c r="I174" i="17" s="1"/>
  <c r="D174" i="17"/>
  <c r="L174" i="17" s="1"/>
  <c r="C174" i="17"/>
  <c r="B174" i="17"/>
  <c r="A174" i="17"/>
  <c r="J173" i="17"/>
  <c r="C173" i="17"/>
  <c r="B173" i="17"/>
  <c r="D173" i="17" s="1"/>
  <c r="A173" i="17"/>
  <c r="J172" i="17"/>
  <c r="C172" i="17"/>
  <c r="B172" i="17"/>
  <c r="D172" i="17" s="1"/>
  <c r="A172" i="17"/>
  <c r="J171" i="17"/>
  <c r="C171" i="17"/>
  <c r="B171" i="17"/>
  <c r="D171" i="17" s="1"/>
  <c r="A171" i="17"/>
  <c r="J170" i="17"/>
  <c r="C170" i="17"/>
  <c r="B170" i="17"/>
  <c r="D170" i="17" s="1"/>
  <c r="A170" i="17"/>
  <c r="J169" i="17"/>
  <c r="C169" i="17"/>
  <c r="B169" i="17"/>
  <c r="D169" i="17" s="1"/>
  <c r="A169" i="17"/>
  <c r="J168" i="17"/>
  <c r="C168" i="17"/>
  <c r="B168" i="17"/>
  <c r="D168" i="17" s="1"/>
  <c r="G168" i="17" s="1"/>
  <c r="I168" i="17" s="1"/>
  <c r="A168" i="17"/>
  <c r="J167" i="17"/>
  <c r="D167" i="17"/>
  <c r="L167" i="17" s="1"/>
  <c r="C167" i="17"/>
  <c r="B167" i="17"/>
  <c r="A167" i="17"/>
  <c r="J166" i="17"/>
  <c r="C166" i="17"/>
  <c r="B166" i="17"/>
  <c r="D166" i="17" s="1"/>
  <c r="A166" i="17"/>
  <c r="J165" i="17"/>
  <c r="C165" i="17"/>
  <c r="B165" i="17"/>
  <c r="D165" i="17" s="1"/>
  <c r="A165" i="17"/>
  <c r="J164" i="17"/>
  <c r="C164" i="17"/>
  <c r="B164" i="17"/>
  <c r="D164" i="17" s="1"/>
  <c r="A164" i="17"/>
  <c r="J163" i="17"/>
  <c r="C163" i="17"/>
  <c r="B163" i="17"/>
  <c r="D163" i="17" s="1"/>
  <c r="A163" i="17"/>
  <c r="J162" i="17"/>
  <c r="C162" i="17"/>
  <c r="B162" i="17"/>
  <c r="D162" i="17" s="1"/>
  <c r="A162" i="17"/>
  <c r="J161" i="17"/>
  <c r="C161" i="17"/>
  <c r="B161" i="17"/>
  <c r="D161" i="17" s="1"/>
  <c r="A161" i="17"/>
  <c r="J160" i="17"/>
  <c r="D160" i="17"/>
  <c r="C160" i="17"/>
  <c r="B160" i="17"/>
  <c r="A160" i="17"/>
  <c r="J159" i="17"/>
  <c r="D159" i="17"/>
  <c r="G159" i="17" s="1"/>
  <c r="I159" i="17" s="1"/>
  <c r="C159" i="17"/>
  <c r="B159" i="17"/>
  <c r="A159" i="17"/>
  <c r="J158" i="17"/>
  <c r="C158" i="17"/>
  <c r="B158" i="17"/>
  <c r="D158" i="17" s="1"/>
  <c r="A158" i="17"/>
  <c r="J157" i="17"/>
  <c r="C157" i="17"/>
  <c r="B157" i="17"/>
  <c r="D157" i="17" s="1"/>
  <c r="A157" i="17"/>
  <c r="J156" i="17"/>
  <c r="C156" i="17"/>
  <c r="B156" i="17"/>
  <c r="D156" i="17" s="1"/>
  <c r="A156" i="17"/>
  <c r="J155" i="17"/>
  <c r="C155" i="17"/>
  <c r="B155" i="17"/>
  <c r="D155" i="17" s="1"/>
  <c r="A155" i="17"/>
  <c r="J154" i="17"/>
  <c r="C154" i="17"/>
  <c r="B154" i="17"/>
  <c r="D154" i="17" s="1"/>
  <c r="A154" i="17"/>
  <c r="F149" i="17"/>
  <c r="F148" i="17"/>
  <c r="F147" i="17"/>
  <c r="F146" i="17"/>
  <c r="F145" i="17"/>
  <c r="F144" i="17"/>
  <c r="F143" i="17"/>
  <c r="F142" i="17"/>
  <c r="F141" i="17"/>
  <c r="F140" i="17"/>
  <c r="F139" i="17"/>
  <c r="F138" i="17"/>
  <c r="F137" i="17"/>
  <c r="F136" i="17"/>
  <c r="F135" i="17"/>
  <c r="F134" i="17"/>
  <c r="F133" i="17"/>
  <c r="F132" i="17"/>
  <c r="F131" i="17"/>
  <c r="F130" i="17"/>
  <c r="F129" i="17"/>
  <c r="F128" i="17"/>
  <c r="F127" i="17"/>
  <c r="F126" i="17"/>
  <c r="F125" i="17"/>
  <c r="C149" i="17"/>
  <c r="C148" i="17"/>
  <c r="C147" i="17"/>
  <c r="C146" i="17"/>
  <c r="C145" i="17"/>
  <c r="C144" i="17"/>
  <c r="C143" i="17"/>
  <c r="C142" i="17"/>
  <c r="C141" i="17"/>
  <c r="C140" i="17"/>
  <c r="C139" i="17"/>
  <c r="C138" i="17"/>
  <c r="C137" i="17"/>
  <c r="C136" i="17"/>
  <c r="C135" i="17"/>
  <c r="C134" i="17"/>
  <c r="C133" i="17"/>
  <c r="C132" i="17"/>
  <c r="C131" i="17"/>
  <c r="C130" i="17"/>
  <c r="C129" i="17"/>
  <c r="C128" i="17"/>
  <c r="C127" i="17"/>
  <c r="C126" i="17"/>
  <c r="C125" i="17"/>
  <c r="B149" i="17"/>
  <c r="B148" i="17"/>
  <c r="B147" i="17"/>
  <c r="B146" i="17"/>
  <c r="B145" i="17"/>
  <c r="B144" i="17"/>
  <c r="B143" i="17"/>
  <c r="B142" i="17"/>
  <c r="B141" i="17"/>
  <c r="B140" i="17"/>
  <c r="B139" i="17"/>
  <c r="B138" i="17"/>
  <c r="B137" i="17"/>
  <c r="B136" i="17"/>
  <c r="B135" i="17"/>
  <c r="D135" i="17" s="1"/>
  <c r="L135" i="17" s="1"/>
  <c r="B134" i="17"/>
  <c r="B133" i="17"/>
  <c r="D133" i="17" s="1"/>
  <c r="L133" i="17" s="1"/>
  <c r="B132" i="17"/>
  <c r="D132" i="17" s="1"/>
  <c r="B131" i="17"/>
  <c r="B130" i="17"/>
  <c r="D130" i="17" s="1"/>
  <c r="B129" i="17"/>
  <c r="D129" i="17" s="1"/>
  <c r="G129" i="17" s="1"/>
  <c r="I129" i="17" s="1"/>
  <c r="B128" i="17"/>
  <c r="D128" i="17" s="1"/>
  <c r="B127" i="17"/>
  <c r="B126" i="17"/>
  <c r="D126" i="17" s="1"/>
  <c r="B125" i="17"/>
  <c r="A149" i="17"/>
  <c r="A148" i="17"/>
  <c r="A147" i="17"/>
  <c r="A146" i="17"/>
  <c r="A145" i="17"/>
  <c r="A144" i="17"/>
  <c r="A143" i="17"/>
  <c r="A142" i="17"/>
  <c r="A141" i="17"/>
  <c r="A140" i="17"/>
  <c r="A139" i="17"/>
  <c r="A138" i="17"/>
  <c r="A137" i="17"/>
  <c r="A136" i="17"/>
  <c r="A135" i="17"/>
  <c r="A134" i="17"/>
  <c r="A133" i="17"/>
  <c r="A132" i="17"/>
  <c r="A131" i="17"/>
  <c r="A130" i="17"/>
  <c r="A129" i="17"/>
  <c r="A128" i="17"/>
  <c r="A127" i="17"/>
  <c r="A126" i="17"/>
  <c r="A125" i="17"/>
  <c r="F120" i="17"/>
  <c r="G120" i="17" s="1"/>
  <c r="I120" i="17" s="1"/>
  <c r="F119" i="17"/>
  <c r="G119" i="17" s="1"/>
  <c r="I119" i="17" s="1"/>
  <c r="F118" i="17"/>
  <c r="F117" i="17"/>
  <c r="F116" i="17"/>
  <c r="F115" i="17"/>
  <c r="F114" i="17"/>
  <c r="F113" i="17"/>
  <c r="B110" i="17"/>
  <c r="B122" i="17"/>
  <c r="E123" i="17"/>
  <c r="K122" i="17"/>
  <c r="H122" i="17"/>
  <c r="J122" i="17" s="1"/>
  <c r="L120" i="17"/>
  <c r="J120" i="17"/>
  <c r="C120" i="17"/>
  <c r="B120" i="17"/>
  <c r="A120" i="17"/>
  <c r="L119" i="17"/>
  <c r="J119" i="17"/>
  <c r="C119" i="17"/>
  <c r="B119" i="17"/>
  <c r="A119" i="17"/>
  <c r="J118" i="17"/>
  <c r="C118" i="17"/>
  <c r="B118" i="17"/>
  <c r="D118" i="17" s="1"/>
  <c r="L118" i="17" s="1"/>
  <c r="A118" i="17"/>
  <c r="J117" i="17"/>
  <c r="C117" i="17"/>
  <c r="B117" i="17"/>
  <c r="D117" i="17" s="1"/>
  <c r="A117" i="17"/>
  <c r="J116" i="17"/>
  <c r="C116" i="17"/>
  <c r="B116" i="17"/>
  <c r="D116" i="17" s="1"/>
  <c r="A116" i="17"/>
  <c r="J115" i="17"/>
  <c r="C115" i="17"/>
  <c r="B115" i="17"/>
  <c r="D115" i="17" s="1"/>
  <c r="L115" i="17" s="1"/>
  <c r="A115" i="17"/>
  <c r="J114" i="17"/>
  <c r="C114" i="17"/>
  <c r="B114" i="17"/>
  <c r="D114" i="17" s="1"/>
  <c r="A114" i="17"/>
  <c r="J113" i="17"/>
  <c r="C113" i="17"/>
  <c r="B113" i="17"/>
  <c r="D113" i="17" s="1"/>
  <c r="A113" i="17"/>
  <c r="F108" i="17"/>
  <c r="D125" i="17"/>
  <c r="J125" i="17"/>
  <c r="J126" i="17"/>
  <c r="D127" i="17"/>
  <c r="J127" i="17"/>
  <c r="J128" i="17"/>
  <c r="J129" i="17"/>
  <c r="J130" i="17"/>
  <c r="D131" i="17"/>
  <c r="J131" i="17"/>
  <c r="J132" i="17"/>
  <c r="J133" i="17"/>
  <c r="D134" i="17"/>
  <c r="L134" i="17" s="1"/>
  <c r="J134" i="17"/>
  <c r="J135" i="17"/>
  <c r="F107" i="17"/>
  <c r="F106" i="17"/>
  <c r="F105" i="17"/>
  <c r="F104" i="17"/>
  <c r="F103" i="17"/>
  <c r="F102" i="17"/>
  <c r="F101" i="17"/>
  <c r="C106" i="17"/>
  <c r="C105" i="17"/>
  <c r="C104" i="17"/>
  <c r="C103" i="17"/>
  <c r="C102" i="17"/>
  <c r="C101" i="17"/>
  <c r="C108" i="17"/>
  <c r="C107" i="17"/>
  <c r="B108" i="17"/>
  <c r="B107" i="17"/>
  <c r="B106" i="17"/>
  <c r="B105" i="17"/>
  <c r="B104" i="17"/>
  <c r="B103" i="17"/>
  <c r="B102" i="17"/>
  <c r="B101" i="17"/>
  <c r="A108" i="17"/>
  <c r="A107" i="17"/>
  <c r="A106" i="17"/>
  <c r="A105" i="17"/>
  <c r="A104" i="17"/>
  <c r="A103" i="17"/>
  <c r="A102" i="17"/>
  <c r="A101" i="17"/>
  <c r="L389" i="13"/>
  <c r="K389" i="13"/>
  <c r="J389" i="13"/>
  <c r="I389" i="13"/>
  <c r="H389" i="13"/>
  <c r="G389" i="13"/>
  <c r="F389" i="13"/>
  <c r="E389" i="13"/>
  <c r="F108" i="13"/>
  <c r="F107" i="13"/>
  <c r="F106" i="13"/>
  <c r="F105" i="13"/>
  <c r="F104" i="13"/>
  <c r="G104" i="13" s="1"/>
  <c r="I104" i="13" s="1"/>
  <c r="F103" i="13"/>
  <c r="F102" i="13"/>
  <c r="F110" i="13" s="1"/>
  <c r="E111" i="13"/>
  <c r="K110" i="13"/>
  <c r="H110" i="13"/>
  <c r="J110" i="13" s="1"/>
  <c r="B110" i="13"/>
  <c r="L108" i="13"/>
  <c r="J108" i="13"/>
  <c r="G108" i="13"/>
  <c r="I108" i="13" s="1"/>
  <c r="C108" i="13"/>
  <c r="B108" i="13"/>
  <c r="A108" i="13"/>
  <c r="L107" i="13"/>
  <c r="J107" i="13"/>
  <c r="G107" i="13"/>
  <c r="I107" i="13" s="1"/>
  <c r="C107" i="13"/>
  <c r="B107" i="13"/>
  <c r="A107" i="13"/>
  <c r="J106" i="13"/>
  <c r="D106" i="13"/>
  <c r="L106" i="13" s="1"/>
  <c r="C106" i="13"/>
  <c r="B106" i="13"/>
  <c r="A106" i="13"/>
  <c r="J105" i="13"/>
  <c r="G105" i="13"/>
  <c r="I105" i="13" s="1"/>
  <c r="D105" i="13"/>
  <c r="L105" i="13" s="1"/>
  <c r="C105" i="13"/>
  <c r="B105" i="13"/>
  <c r="A105" i="13"/>
  <c r="J104" i="13"/>
  <c r="D104" i="13"/>
  <c r="L104" i="13" s="1"/>
  <c r="C104" i="13"/>
  <c r="B104" i="13"/>
  <c r="A104" i="13"/>
  <c r="J103" i="13"/>
  <c r="C103" i="13"/>
  <c r="B103" i="13"/>
  <c r="D103" i="13" s="1"/>
  <c r="A103" i="13"/>
  <c r="J102" i="13"/>
  <c r="C102" i="13"/>
  <c r="B102" i="13"/>
  <c r="D102" i="13" s="1"/>
  <c r="A102" i="13"/>
  <c r="F347" i="13"/>
  <c r="G347" i="13" s="1"/>
  <c r="I347" i="13" s="1"/>
  <c r="F346" i="13"/>
  <c r="G346" i="13" s="1"/>
  <c r="I346" i="13" s="1"/>
  <c r="F345" i="13"/>
  <c r="F344" i="13"/>
  <c r="F343" i="13"/>
  <c r="F342" i="13"/>
  <c r="F341" i="13"/>
  <c r="F340" i="13"/>
  <c r="F339" i="13"/>
  <c r="F338" i="13"/>
  <c r="F337" i="13"/>
  <c r="F336" i="13"/>
  <c r="F335" i="13"/>
  <c r="F334" i="13"/>
  <c r="F333" i="13"/>
  <c r="F332" i="13"/>
  <c r="F331" i="13"/>
  <c r="F330" i="13"/>
  <c r="F329" i="13"/>
  <c r="F328" i="13"/>
  <c r="F327" i="13"/>
  <c r="F326" i="13"/>
  <c r="F325" i="13"/>
  <c r="F324" i="13"/>
  <c r="F323" i="13"/>
  <c r="F322" i="13"/>
  <c r="E350" i="13"/>
  <c r="K349" i="13"/>
  <c r="H349" i="13"/>
  <c r="J349" i="13" s="1"/>
  <c r="B349" i="13"/>
  <c r="L347" i="13"/>
  <c r="J347" i="13"/>
  <c r="C347" i="13"/>
  <c r="B347" i="13"/>
  <c r="A347" i="13"/>
  <c r="L346" i="13"/>
  <c r="J346" i="13"/>
  <c r="C346" i="13"/>
  <c r="B346" i="13"/>
  <c r="A346" i="13"/>
  <c r="J345" i="13"/>
  <c r="C345" i="13"/>
  <c r="B345" i="13"/>
  <c r="D345" i="13" s="1"/>
  <c r="L345" i="13" s="1"/>
  <c r="A345" i="13"/>
  <c r="J344" i="13"/>
  <c r="C344" i="13"/>
  <c r="B344" i="13"/>
  <c r="D344" i="13" s="1"/>
  <c r="A344" i="13"/>
  <c r="J343" i="13"/>
  <c r="C343" i="13"/>
  <c r="B343" i="13"/>
  <c r="D343" i="13" s="1"/>
  <c r="L343" i="13" s="1"/>
  <c r="A343" i="13"/>
  <c r="J342" i="13"/>
  <c r="C342" i="13"/>
  <c r="B342" i="13"/>
  <c r="D342" i="13" s="1"/>
  <c r="A342" i="13"/>
  <c r="J341" i="13"/>
  <c r="C341" i="13"/>
  <c r="B341" i="13"/>
  <c r="D341" i="13" s="1"/>
  <c r="A341" i="13"/>
  <c r="J340" i="13"/>
  <c r="C340" i="13"/>
  <c r="B340" i="13"/>
  <c r="D340" i="13" s="1"/>
  <c r="A340" i="13"/>
  <c r="J339" i="13"/>
  <c r="C339" i="13"/>
  <c r="B339" i="13"/>
  <c r="D339" i="13" s="1"/>
  <c r="A339" i="13"/>
  <c r="J338" i="13"/>
  <c r="C338" i="13"/>
  <c r="B338" i="13"/>
  <c r="D338" i="13" s="1"/>
  <c r="L338" i="13" s="1"/>
  <c r="A338" i="13"/>
  <c r="J337" i="13"/>
  <c r="C337" i="13"/>
  <c r="B337" i="13"/>
  <c r="D337" i="13" s="1"/>
  <c r="L337" i="13" s="1"/>
  <c r="A337" i="13"/>
  <c r="J336" i="13"/>
  <c r="C336" i="13"/>
  <c r="B336" i="13"/>
  <c r="D336" i="13" s="1"/>
  <c r="A336" i="13"/>
  <c r="J335" i="13"/>
  <c r="C335" i="13"/>
  <c r="B335" i="13"/>
  <c r="D335" i="13" s="1"/>
  <c r="A335" i="13"/>
  <c r="J334" i="13"/>
  <c r="C334" i="13"/>
  <c r="B334" i="13"/>
  <c r="D334" i="13" s="1"/>
  <c r="A334" i="13"/>
  <c r="J333" i="13"/>
  <c r="C333" i="13"/>
  <c r="B333" i="13"/>
  <c r="D333" i="13" s="1"/>
  <c r="A333" i="13"/>
  <c r="J332" i="13"/>
  <c r="C332" i="13"/>
  <c r="B332" i="13"/>
  <c r="D332" i="13" s="1"/>
  <c r="A332" i="13"/>
  <c r="J331" i="13"/>
  <c r="C331" i="13"/>
  <c r="B331" i="13"/>
  <c r="D331" i="13" s="1"/>
  <c r="A331" i="13"/>
  <c r="J330" i="13"/>
  <c r="C330" i="13"/>
  <c r="B330" i="13"/>
  <c r="D330" i="13" s="1"/>
  <c r="L330" i="13" s="1"/>
  <c r="A330" i="13"/>
  <c r="J329" i="13"/>
  <c r="C329" i="13"/>
  <c r="B329" i="13"/>
  <c r="D329" i="13" s="1"/>
  <c r="L329" i="13" s="1"/>
  <c r="A329" i="13"/>
  <c r="J328" i="13"/>
  <c r="C328" i="13"/>
  <c r="B328" i="13"/>
  <c r="D328" i="13" s="1"/>
  <c r="A328" i="13"/>
  <c r="J327" i="13"/>
  <c r="C327" i="13"/>
  <c r="B327" i="13"/>
  <c r="D327" i="13" s="1"/>
  <c r="A327" i="13"/>
  <c r="J326" i="13"/>
  <c r="C326" i="13"/>
  <c r="B326" i="13"/>
  <c r="D326" i="13" s="1"/>
  <c r="G326" i="13" s="1"/>
  <c r="I326" i="13" s="1"/>
  <c r="A326" i="13"/>
  <c r="J325" i="13"/>
  <c r="C325" i="13"/>
  <c r="B325" i="13"/>
  <c r="D325" i="13" s="1"/>
  <c r="A325" i="13"/>
  <c r="J324" i="13"/>
  <c r="C324" i="13"/>
  <c r="B324" i="13"/>
  <c r="D324" i="13" s="1"/>
  <c r="A324" i="13"/>
  <c r="J323" i="13"/>
  <c r="C323" i="13"/>
  <c r="B323" i="13"/>
  <c r="D323" i="13" s="1"/>
  <c r="A323" i="13"/>
  <c r="J322" i="13"/>
  <c r="C322" i="13"/>
  <c r="B322" i="13"/>
  <c r="D322" i="13" s="1"/>
  <c r="L322" i="13" s="1"/>
  <c r="A322" i="13"/>
  <c r="F317" i="13"/>
  <c r="F316" i="13"/>
  <c r="F315" i="13"/>
  <c r="F314" i="13"/>
  <c r="F313" i="13"/>
  <c r="F312" i="13"/>
  <c r="F311" i="13"/>
  <c r="F310" i="13"/>
  <c r="F309" i="13"/>
  <c r="F308" i="13"/>
  <c r="F307" i="13"/>
  <c r="F306" i="13"/>
  <c r="F305" i="13"/>
  <c r="F304" i="13"/>
  <c r="F303" i="13"/>
  <c r="F302" i="13"/>
  <c r="F301" i="13"/>
  <c r="F300" i="13"/>
  <c r="F299" i="13"/>
  <c r="F298" i="13"/>
  <c r="F297" i="13"/>
  <c r="F296" i="13"/>
  <c r="F295" i="13"/>
  <c r="F294" i="13"/>
  <c r="F293" i="13"/>
  <c r="F292" i="13"/>
  <c r="C317" i="13"/>
  <c r="C316" i="13"/>
  <c r="C315" i="13"/>
  <c r="C314" i="13"/>
  <c r="C313" i="13"/>
  <c r="C312" i="13"/>
  <c r="C311" i="13"/>
  <c r="C310" i="13"/>
  <c r="C309" i="13"/>
  <c r="C308" i="13"/>
  <c r="C307" i="13"/>
  <c r="C306" i="13"/>
  <c r="C305" i="13"/>
  <c r="C304" i="13"/>
  <c r="C303" i="13"/>
  <c r="C302" i="13"/>
  <c r="C301" i="13"/>
  <c r="C300" i="13"/>
  <c r="C299" i="13"/>
  <c r="C298" i="13"/>
  <c r="C297" i="13"/>
  <c r="C296" i="13"/>
  <c r="C295" i="13"/>
  <c r="C294" i="13"/>
  <c r="C293" i="13"/>
  <c r="C292" i="13"/>
  <c r="B317" i="13"/>
  <c r="B316" i="13"/>
  <c r="B315" i="13"/>
  <c r="B314" i="13"/>
  <c r="B313" i="13"/>
  <c r="B312" i="13"/>
  <c r="B311" i="13"/>
  <c r="B310" i="13"/>
  <c r="B309" i="13"/>
  <c r="B308" i="13"/>
  <c r="B307" i="13"/>
  <c r="B306" i="13"/>
  <c r="B305" i="13"/>
  <c r="B304" i="13"/>
  <c r="B303" i="13"/>
  <c r="B302" i="13"/>
  <c r="B301" i="13"/>
  <c r="B300" i="13"/>
  <c r="B299" i="13"/>
  <c r="B298" i="13"/>
  <c r="B297" i="13"/>
  <c r="B296" i="13"/>
  <c r="B295" i="13"/>
  <c r="B294" i="13"/>
  <c r="B293" i="13"/>
  <c r="B292" i="13"/>
  <c r="A317" i="13"/>
  <c r="A316" i="13"/>
  <c r="A315" i="13"/>
  <c r="A314" i="13"/>
  <c r="A313" i="13"/>
  <c r="A312" i="13"/>
  <c r="A311" i="13"/>
  <c r="A310" i="13"/>
  <c r="A309" i="13"/>
  <c r="A308" i="13"/>
  <c r="A307" i="13"/>
  <c r="A306" i="13"/>
  <c r="A305" i="13"/>
  <c r="A304" i="13"/>
  <c r="A303" i="13"/>
  <c r="A302" i="13"/>
  <c r="A301" i="13"/>
  <c r="A300" i="13"/>
  <c r="A299" i="13"/>
  <c r="A298" i="13"/>
  <c r="A297" i="13"/>
  <c r="A296" i="13"/>
  <c r="A295" i="13"/>
  <c r="A294" i="13"/>
  <c r="A293" i="13"/>
  <c r="A292" i="13"/>
  <c r="B379" i="13"/>
  <c r="F377" i="13"/>
  <c r="G377" i="13" s="1"/>
  <c r="I377" i="13" s="1"/>
  <c r="F376" i="13"/>
  <c r="F375" i="13"/>
  <c r="E380" i="13"/>
  <c r="K379" i="13"/>
  <c r="H379" i="13"/>
  <c r="J379" i="13" s="1"/>
  <c r="L377" i="13"/>
  <c r="J377" i="13"/>
  <c r="C377" i="13"/>
  <c r="B377" i="13"/>
  <c r="A377" i="13"/>
  <c r="L376" i="13"/>
  <c r="L379" i="13" s="1"/>
  <c r="J376" i="13"/>
  <c r="G376" i="13"/>
  <c r="I376" i="13" s="1"/>
  <c r="C376" i="13"/>
  <c r="B376" i="13"/>
  <c r="A376" i="13"/>
  <c r="L375" i="13"/>
  <c r="J375" i="13"/>
  <c r="C375" i="13"/>
  <c r="B375" i="13"/>
  <c r="A375" i="13"/>
  <c r="F370" i="13"/>
  <c r="G370" i="13" s="1"/>
  <c r="I370" i="13" s="1"/>
  <c r="F369" i="13"/>
  <c r="G369" i="13" s="1"/>
  <c r="I369" i="13" s="1"/>
  <c r="F368" i="13"/>
  <c r="C370" i="13"/>
  <c r="C369" i="13"/>
  <c r="C368" i="13"/>
  <c r="B370" i="13"/>
  <c r="B369" i="13"/>
  <c r="B368" i="13"/>
  <c r="A370" i="13"/>
  <c r="A369" i="13"/>
  <c r="A368" i="13"/>
  <c r="L370" i="13"/>
  <c r="J370" i="13"/>
  <c r="L369" i="13"/>
  <c r="J369" i="13"/>
  <c r="F205" i="13"/>
  <c r="G205" i="13" s="1"/>
  <c r="I205" i="13" s="1"/>
  <c r="F204" i="13"/>
  <c r="G204" i="13" s="1"/>
  <c r="I204" i="13" s="1"/>
  <c r="F203" i="13"/>
  <c r="F202" i="13"/>
  <c r="F201" i="13"/>
  <c r="F200" i="13"/>
  <c r="F199" i="13"/>
  <c r="F198" i="13"/>
  <c r="L205" i="13"/>
  <c r="J205" i="13"/>
  <c r="C205" i="13"/>
  <c r="B205" i="13"/>
  <c r="A205" i="13"/>
  <c r="L204" i="13"/>
  <c r="J204" i="13"/>
  <c r="C204" i="13"/>
  <c r="B204" i="13"/>
  <c r="A204" i="13"/>
  <c r="J203" i="13"/>
  <c r="C203" i="13"/>
  <c r="B203" i="13"/>
  <c r="D203" i="13" s="1"/>
  <c r="A203" i="13"/>
  <c r="J202" i="13"/>
  <c r="C202" i="13"/>
  <c r="B202" i="13"/>
  <c r="D202" i="13" s="1"/>
  <c r="L202" i="13" s="1"/>
  <c r="A202" i="13"/>
  <c r="J201" i="13"/>
  <c r="C201" i="13"/>
  <c r="B201" i="13"/>
  <c r="D201" i="13" s="1"/>
  <c r="A201" i="13"/>
  <c r="J200" i="13"/>
  <c r="C200" i="13"/>
  <c r="B200" i="13"/>
  <c r="D200" i="13" s="1"/>
  <c r="A200" i="13"/>
  <c r="J199" i="13"/>
  <c r="C199" i="13"/>
  <c r="B199" i="13"/>
  <c r="D199" i="13" s="1"/>
  <c r="A199" i="13"/>
  <c r="J198" i="13"/>
  <c r="C198" i="13"/>
  <c r="B198" i="13"/>
  <c r="D198" i="13" s="1"/>
  <c r="A198" i="13"/>
  <c r="F193" i="13"/>
  <c r="G193" i="13" s="1"/>
  <c r="I193" i="13" s="1"/>
  <c r="F192" i="13"/>
  <c r="C193" i="13"/>
  <c r="B193" i="13"/>
  <c r="A193" i="13"/>
  <c r="C192" i="13"/>
  <c r="B192" i="13"/>
  <c r="A192" i="13"/>
  <c r="L193" i="13"/>
  <c r="J193" i="13"/>
  <c r="F191" i="13"/>
  <c r="F190" i="13"/>
  <c r="F187" i="13"/>
  <c r="C191" i="13"/>
  <c r="C190" i="13"/>
  <c r="C186" i="13"/>
  <c r="B191" i="13"/>
  <c r="B190" i="13"/>
  <c r="B186" i="13"/>
  <c r="A191" i="13"/>
  <c r="A190" i="13"/>
  <c r="A186" i="13"/>
  <c r="E208" i="13"/>
  <c r="K207" i="13"/>
  <c r="H207" i="13"/>
  <c r="J207" i="13" s="1"/>
  <c r="B207" i="13"/>
  <c r="G91" i="17" l="1"/>
  <c r="I91" i="17" s="1"/>
  <c r="L91" i="17"/>
  <c r="L98" i="17" s="1"/>
  <c r="G166" i="17"/>
  <c r="I166" i="17" s="1"/>
  <c r="L166" i="17"/>
  <c r="L93" i="17"/>
  <c r="G93" i="17"/>
  <c r="I93" i="17" s="1"/>
  <c r="L158" i="17"/>
  <c r="G158" i="17"/>
  <c r="I158" i="17" s="1"/>
  <c r="G94" i="17"/>
  <c r="I94" i="17" s="1"/>
  <c r="G90" i="17"/>
  <c r="G128" i="17"/>
  <c r="I128" i="17" s="1"/>
  <c r="G160" i="17"/>
  <c r="I160" i="17" s="1"/>
  <c r="G171" i="17"/>
  <c r="I171" i="17" s="1"/>
  <c r="L171" i="17"/>
  <c r="G157" i="17"/>
  <c r="I157" i="17" s="1"/>
  <c r="L157" i="17"/>
  <c r="L161" i="17"/>
  <c r="G161" i="17"/>
  <c r="I161" i="17" s="1"/>
  <c r="L173" i="17"/>
  <c r="G173" i="17"/>
  <c r="I173" i="17" s="1"/>
  <c r="G154" i="17"/>
  <c r="L154" i="17"/>
  <c r="G170" i="17"/>
  <c r="I170" i="17" s="1"/>
  <c r="L170" i="17"/>
  <c r="G163" i="17"/>
  <c r="I163" i="17" s="1"/>
  <c r="L163" i="17"/>
  <c r="L155" i="17"/>
  <c r="G155" i="17"/>
  <c r="I155" i="17" s="1"/>
  <c r="G164" i="17"/>
  <c r="I164" i="17" s="1"/>
  <c r="L164" i="17"/>
  <c r="G156" i="17"/>
  <c r="I156" i="17" s="1"/>
  <c r="L156" i="17"/>
  <c r="G172" i="17"/>
  <c r="I172" i="17" s="1"/>
  <c r="L172" i="17"/>
  <c r="G165" i="17"/>
  <c r="I165" i="17" s="1"/>
  <c r="L165" i="17"/>
  <c r="L169" i="17"/>
  <c r="G169" i="17"/>
  <c r="I169" i="17" s="1"/>
  <c r="L162" i="17"/>
  <c r="G162" i="17"/>
  <c r="I162" i="17" s="1"/>
  <c r="F180" i="17"/>
  <c r="G167" i="17"/>
  <c r="I167" i="17" s="1"/>
  <c r="L159" i="17"/>
  <c r="L175" i="17"/>
  <c r="L160" i="17"/>
  <c r="L168" i="17"/>
  <c r="L176" i="17"/>
  <c r="F122" i="17"/>
  <c r="G115" i="17"/>
  <c r="I115" i="17" s="1"/>
  <c r="L113" i="17"/>
  <c r="G113" i="17"/>
  <c r="G114" i="17"/>
  <c r="I114" i="17" s="1"/>
  <c r="L114" i="17"/>
  <c r="L132" i="17"/>
  <c r="G132" i="17"/>
  <c r="I132" i="17" s="1"/>
  <c r="L127" i="17"/>
  <c r="G127" i="17"/>
  <c r="I127" i="17" s="1"/>
  <c r="L125" i="17"/>
  <c r="G125" i="17"/>
  <c r="I125" i="17" s="1"/>
  <c r="G117" i="17"/>
  <c r="I117" i="17" s="1"/>
  <c r="L117" i="17"/>
  <c r="G116" i="17"/>
  <c r="I116" i="17" s="1"/>
  <c r="L116" i="17"/>
  <c r="L126" i="17"/>
  <c r="G126" i="17"/>
  <c r="I126" i="17" s="1"/>
  <c r="G118" i="17"/>
  <c r="I118" i="17" s="1"/>
  <c r="G135" i="17"/>
  <c r="I135" i="17" s="1"/>
  <c r="G134" i="17"/>
  <c r="I134" i="17" s="1"/>
  <c r="G133" i="17"/>
  <c r="I133" i="17" s="1"/>
  <c r="G130" i="17"/>
  <c r="I130" i="17" s="1"/>
  <c r="L130" i="17"/>
  <c r="G131" i="17"/>
  <c r="I131" i="17" s="1"/>
  <c r="L131" i="17"/>
  <c r="L129" i="17"/>
  <c r="L128" i="17"/>
  <c r="G102" i="13"/>
  <c r="L102" i="13"/>
  <c r="L110" i="13" s="1"/>
  <c r="G103" i="13"/>
  <c r="I103" i="13" s="1"/>
  <c r="L103" i="13"/>
  <c r="G342" i="13"/>
  <c r="I342" i="13" s="1"/>
  <c r="G106" i="13"/>
  <c r="I106" i="13" s="1"/>
  <c r="F379" i="13"/>
  <c r="F349" i="13"/>
  <c r="G334" i="13"/>
  <c r="I334" i="13" s="1"/>
  <c r="L335" i="13"/>
  <c r="G335" i="13"/>
  <c r="I335" i="13" s="1"/>
  <c r="L327" i="13"/>
  <c r="G327" i="13"/>
  <c r="I327" i="13" s="1"/>
  <c r="G343" i="13"/>
  <c r="I343" i="13" s="1"/>
  <c r="L336" i="13"/>
  <c r="G336" i="13"/>
  <c r="I336" i="13" s="1"/>
  <c r="G325" i="13"/>
  <c r="I325" i="13" s="1"/>
  <c r="L325" i="13"/>
  <c r="G332" i="13"/>
  <c r="I332" i="13" s="1"/>
  <c r="L332" i="13"/>
  <c r="L339" i="13"/>
  <c r="G339" i="13"/>
  <c r="I339" i="13" s="1"/>
  <c r="L328" i="13"/>
  <c r="G328" i="13"/>
  <c r="I328" i="13" s="1"/>
  <c r="G341" i="13"/>
  <c r="I341" i="13" s="1"/>
  <c r="L341" i="13"/>
  <c r="L344" i="13"/>
  <c r="G344" i="13"/>
  <c r="I344" i="13" s="1"/>
  <c r="L323" i="13"/>
  <c r="G323" i="13"/>
  <c r="I323" i="13" s="1"/>
  <c r="G324" i="13"/>
  <c r="I324" i="13" s="1"/>
  <c r="L324" i="13"/>
  <c r="L331" i="13"/>
  <c r="G331" i="13"/>
  <c r="I331" i="13" s="1"/>
  <c r="G333" i="13"/>
  <c r="I333" i="13" s="1"/>
  <c r="L333" i="13"/>
  <c r="L340" i="13"/>
  <c r="G340" i="13"/>
  <c r="I340" i="13" s="1"/>
  <c r="L326" i="13"/>
  <c r="G329" i="13"/>
  <c r="I329" i="13" s="1"/>
  <c r="L334" i="13"/>
  <c r="G337" i="13"/>
  <c r="I337" i="13" s="1"/>
  <c r="L342" i="13"/>
  <c r="G345" i="13"/>
  <c r="I345" i="13" s="1"/>
  <c r="G322" i="13"/>
  <c r="G330" i="13"/>
  <c r="I330" i="13" s="1"/>
  <c r="G338" i="13"/>
  <c r="I338" i="13" s="1"/>
  <c r="G375" i="13"/>
  <c r="F207" i="13"/>
  <c r="G200" i="13"/>
  <c r="I200" i="13" s="1"/>
  <c r="G202" i="13"/>
  <c r="I202" i="13" s="1"/>
  <c r="G199" i="13"/>
  <c r="I199" i="13" s="1"/>
  <c r="L203" i="13"/>
  <c r="G203" i="13"/>
  <c r="I203" i="13" s="1"/>
  <c r="G198" i="13"/>
  <c r="I198" i="13" s="1"/>
  <c r="L198" i="13"/>
  <c r="L201" i="13"/>
  <c r="G201" i="13"/>
  <c r="I201" i="13" s="1"/>
  <c r="L199" i="13"/>
  <c r="L200" i="13"/>
  <c r="I90" i="17" l="1"/>
  <c r="I98" i="17" s="1"/>
  <c r="K99" i="17" s="1"/>
  <c r="G98" i="17"/>
  <c r="L180" i="17"/>
  <c r="G180" i="17"/>
  <c r="I154" i="17"/>
  <c r="I180" i="17" s="1"/>
  <c r="K181" i="17" s="1"/>
  <c r="G122" i="17"/>
  <c r="I113" i="17"/>
  <c r="I122" i="17" s="1"/>
  <c r="K123" i="17" s="1"/>
  <c r="L122" i="17"/>
  <c r="I102" i="13"/>
  <c r="I110" i="13" s="1"/>
  <c r="K111" i="13" s="1"/>
  <c r="G110" i="13"/>
  <c r="L349" i="13"/>
  <c r="I322" i="13"/>
  <c r="I349" i="13" s="1"/>
  <c r="K350" i="13" s="1"/>
  <c r="G349" i="13"/>
  <c r="I375" i="13"/>
  <c r="I379" i="13" s="1"/>
  <c r="K380" i="13" s="1"/>
  <c r="G379" i="13"/>
  <c r="G207" i="13"/>
  <c r="I207" i="13"/>
  <c r="K208" i="13" s="1"/>
  <c r="L207" i="13"/>
  <c r="L226" i="17" l="1"/>
  <c r="J226" i="17"/>
  <c r="F226" i="17"/>
  <c r="G226" i="17" s="1"/>
  <c r="I226" i="17" s="1"/>
  <c r="C226" i="17"/>
  <c r="B226" i="17"/>
  <c r="A226" i="17"/>
  <c r="F225" i="17"/>
  <c r="G225" i="17" s="1"/>
  <c r="I225" i="17" s="1"/>
  <c r="C225" i="17"/>
  <c r="B225" i="17"/>
  <c r="A225" i="17"/>
  <c r="J224" i="17"/>
  <c r="F224" i="17"/>
  <c r="C224" i="17"/>
  <c r="B224" i="17"/>
  <c r="D224" i="17" s="1"/>
  <c r="A224" i="17"/>
  <c r="F223" i="17"/>
  <c r="C223" i="17"/>
  <c r="B223" i="17"/>
  <c r="D223" i="17" s="1"/>
  <c r="A223" i="17"/>
  <c r="J223" i="17"/>
  <c r="J222" i="17"/>
  <c r="F222" i="17"/>
  <c r="C222" i="17"/>
  <c r="B222" i="17"/>
  <c r="D222" i="17" s="1"/>
  <c r="A222" i="17"/>
  <c r="J221" i="17"/>
  <c r="F221" i="17"/>
  <c r="C221" i="17"/>
  <c r="B221" i="17"/>
  <c r="D221" i="17" s="1"/>
  <c r="L221" i="17" s="1"/>
  <c r="A221" i="17"/>
  <c r="J220" i="17"/>
  <c r="F220" i="17"/>
  <c r="C220" i="17"/>
  <c r="B220" i="17"/>
  <c r="D220" i="17" s="1"/>
  <c r="L220" i="17" s="1"/>
  <c r="A220" i="17"/>
  <c r="J219" i="17"/>
  <c r="F219" i="17"/>
  <c r="C219" i="17"/>
  <c r="B219" i="17"/>
  <c r="D219" i="17" s="1"/>
  <c r="L219" i="17" s="1"/>
  <c r="A219" i="17"/>
  <c r="J218" i="17"/>
  <c r="F218" i="17"/>
  <c r="C218" i="17"/>
  <c r="B218" i="17"/>
  <c r="D218" i="17" s="1"/>
  <c r="L218" i="17" s="1"/>
  <c r="A218" i="17"/>
  <c r="J217" i="17"/>
  <c r="F217" i="17"/>
  <c r="C217" i="17"/>
  <c r="B217" i="17"/>
  <c r="D217" i="17" s="1"/>
  <c r="L217" i="17" s="1"/>
  <c r="A217" i="17"/>
  <c r="J216" i="17"/>
  <c r="F216" i="17"/>
  <c r="C216" i="17"/>
  <c r="B216" i="17"/>
  <c r="D216" i="17" s="1"/>
  <c r="L216" i="17" s="1"/>
  <c r="A216" i="17"/>
  <c r="J215" i="17"/>
  <c r="F215" i="17"/>
  <c r="C215" i="17"/>
  <c r="B215" i="17"/>
  <c r="D215" i="17" s="1"/>
  <c r="L215" i="17" s="1"/>
  <c r="A215" i="17"/>
  <c r="F214" i="17"/>
  <c r="C214" i="17"/>
  <c r="B214" i="17"/>
  <c r="D214" i="17" s="1"/>
  <c r="A214" i="17"/>
  <c r="L149" i="17"/>
  <c r="J149" i="17"/>
  <c r="G149" i="17"/>
  <c r="I149" i="17" s="1"/>
  <c r="L108" i="17"/>
  <c r="J108" i="17"/>
  <c r="G108" i="17"/>
  <c r="I108" i="17" s="1"/>
  <c r="L209" i="17"/>
  <c r="J209" i="17"/>
  <c r="F209" i="17"/>
  <c r="G209" i="17" s="1"/>
  <c r="I209" i="17" s="1"/>
  <c r="C209" i="17"/>
  <c r="B209" i="17"/>
  <c r="A209" i="17"/>
  <c r="F208" i="17"/>
  <c r="G208" i="17" s="1"/>
  <c r="I208" i="17" s="1"/>
  <c r="C208" i="17"/>
  <c r="B208" i="17"/>
  <c r="A208" i="17"/>
  <c r="J207" i="17"/>
  <c r="F207" i="17"/>
  <c r="C207" i="17"/>
  <c r="B207" i="17"/>
  <c r="D207" i="17" s="1"/>
  <c r="A207" i="17"/>
  <c r="J206" i="17"/>
  <c r="F206" i="17"/>
  <c r="C206" i="17"/>
  <c r="B206" i="17"/>
  <c r="D206" i="17" s="1"/>
  <c r="A206" i="17"/>
  <c r="J205" i="17"/>
  <c r="F205" i="17"/>
  <c r="C205" i="17"/>
  <c r="B205" i="17"/>
  <c r="D205" i="17" s="1"/>
  <c r="L205" i="17" s="1"/>
  <c r="A205" i="17"/>
  <c r="F204" i="17"/>
  <c r="C204" i="17"/>
  <c r="B204" i="17"/>
  <c r="D204" i="17" s="1"/>
  <c r="A204" i="17"/>
  <c r="J204" i="17"/>
  <c r="J203" i="17"/>
  <c r="F203" i="17"/>
  <c r="C203" i="17"/>
  <c r="B203" i="17"/>
  <c r="D203" i="17" s="1"/>
  <c r="A203" i="17"/>
  <c r="J202" i="17"/>
  <c r="F202" i="17"/>
  <c r="C202" i="17"/>
  <c r="B202" i="17"/>
  <c r="D202" i="17" s="1"/>
  <c r="A202" i="17"/>
  <c r="J201" i="17"/>
  <c r="F201" i="17"/>
  <c r="C201" i="17"/>
  <c r="B201" i="17"/>
  <c r="D201" i="17" s="1"/>
  <c r="L201" i="17" s="1"/>
  <c r="A201" i="17"/>
  <c r="J200" i="17"/>
  <c r="F200" i="17"/>
  <c r="C200" i="17"/>
  <c r="B200" i="17"/>
  <c r="D200" i="17" s="1"/>
  <c r="A200" i="17"/>
  <c r="J199" i="17"/>
  <c r="F199" i="17"/>
  <c r="C199" i="17"/>
  <c r="B199" i="17"/>
  <c r="D199" i="17" s="1"/>
  <c r="A199" i="17"/>
  <c r="J198" i="17"/>
  <c r="F198" i="17"/>
  <c r="C198" i="17"/>
  <c r="B198" i="17"/>
  <c r="D198" i="17" s="1"/>
  <c r="A198" i="17"/>
  <c r="J197" i="17"/>
  <c r="F197" i="17"/>
  <c r="C197" i="17"/>
  <c r="B197" i="17"/>
  <c r="D197" i="17" s="1"/>
  <c r="A197" i="17"/>
  <c r="J196" i="17"/>
  <c r="F196" i="17"/>
  <c r="C196" i="17"/>
  <c r="B196" i="17"/>
  <c r="D196" i="17" s="1"/>
  <c r="A196" i="17"/>
  <c r="J195" i="17"/>
  <c r="F195" i="17"/>
  <c r="C195" i="17"/>
  <c r="B195" i="17"/>
  <c r="D195" i="17" s="1"/>
  <c r="A195" i="17"/>
  <c r="J194" i="17"/>
  <c r="F194" i="17"/>
  <c r="C194" i="17"/>
  <c r="B194" i="17"/>
  <c r="D194" i="17" s="1"/>
  <c r="L194" i="17" s="1"/>
  <c r="A194" i="17"/>
  <c r="J193" i="17"/>
  <c r="F193" i="17"/>
  <c r="C193" i="17"/>
  <c r="B193" i="17"/>
  <c r="D193" i="17" s="1"/>
  <c r="A193" i="17"/>
  <c r="J192" i="17"/>
  <c r="F192" i="17"/>
  <c r="C192" i="17"/>
  <c r="B192" i="17"/>
  <c r="D192" i="17" s="1"/>
  <c r="L192" i="17" s="1"/>
  <c r="A192" i="17"/>
  <c r="J191" i="17"/>
  <c r="F191" i="17"/>
  <c r="C191" i="17"/>
  <c r="B191" i="17"/>
  <c r="D191" i="17" s="1"/>
  <c r="A191" i="17"/>
  <c r="J190" i="17"/>
  <c r="F190" i="17"/>
  <c r="C190" i="17"/>
  <c r="B190" i="17"/>
  <c r="D190" i="17" s="1"/>
  <c r="A190" i="17"/>
  <c r="J189" i="17"/>
  <c r="F189" i="17"/>
  <c r="C189" i="17"/>
  <c r="B189" i="17"/>
  <c r="D189" i="17" s="1"/>
  <c r="L189" i="17" s="1"/>
  <c r="A189" i="17"/>
  <c r="J188" i="17"/>
  <c r="F188" i="17"/>
  <c r="C188" i="17"/>
  <c r="B188" i="17"/>
  <c r="D188" i="17" s="1"/>
  <c r="L188" i="17" s="1"/>
  <c r="A188" i="17"/>
  <c r="J187" i="17"/>
  <c r="F187" i="17"/>
  <c r="C187" i="17"/>
  <c r="B187" i="17"/>
  <c r="D187" i="17" s="1"/>
  <c r="A187" i="17"/>
  <c r="J186" i="17"/>
  <c r="F186" i="17"/>
  <c r="C186" i="17"/>
  <c r="B186" i="17"/>
  <c r="D186" i="17" s="1"/>
  <c r="A186" i="17"/>
  <c r="F185" i="17"/>
  <c r="C185" i="17"/>
  <c r="B185" i="17"/>
  <c r="D185" i="17" s="1"/>
  <c r="A185" i="17"/>
  <c r="J184" i="17"/>
  <c r="F184" i="17"/>
  <c r="C184" i="17"/>
  <c r="B184" i="17"/>
  <c r="D184" i="17" s="1"/>
  <c r="A184" i="17"/>
  <c r="F183" i="17"/>
  <c r="C183" i="17"/>
  <c r="B183" i="17"/>
  <c r="D183" i="17" s="1"/>
  <c r="A183" i="17"/>
  <c r="B228" i="17"/>
  <c r="B211" i="17"/>
  <c r="K228" i="17"/>
  <c r="H228" i="17"/>
  <c r="E229" i="17"/>
  <c r="L225" i="17"/>
  <c r="J225" i="17"/>
  <c r="J214" i="17"/>
  <c r="K211" i="17"/>
  <c r="H211" i="17"/>
  <c r="E212" i="17"/>
  <c r="L208" i="17"/>
  <c r="J208" i="17"/>
  <c r="J185" i="17"/>
  <c r="J183" i="17"/>
  <c r="B151" i="17"/>
  <c r="B397" i="13"/>
  <c r="B365" i="13"/>
  <c r="B319" i="13"/>
  <c r="B289" i="13"/>
  <c r="B258" i="13"/>
  <c r="B241" i="13"/>
  <c r="B224" i="13"/>
  <c r="B195" i="13"/>
  <c r="B183" i="13"/>
  <c r="F384" i="13"/>
  <c r="G384" i="13" s="1"/>
  <c r="I384" i="13" s="1"/>
  <c r="F383" i="13"/>
  <c r="G383" i="13" s="1"/>
  <c r="I383" i="13" s="1"/>
  <c r="C384" i="13"/>
  <c r="B384" i="13"/>
  <c r="A384" i="13"/>
  <c r="C383" i="13"/>
  <c r="B383" i="13"/>
  <c r="A383" i="13"/>
  <c r="F382" i="13"/>
  <c r="C382" i="13"/>
  <c r="B382" i="13"/>
  <c r="D382" i="13" s="1"/>
  <c r="A382" i="13"/>
  <c r="B386" i="13"/>
  <c r="E387" i="13"/>
  <c r="K386" i="13"/>
  <c r="H386" i="13"/>
  <c r="J386" i="13" s="1"/>
  <c r="L384" i="13"/>
  <c r="J384" i="13"/>
  <c r="L383" i="13"/>
  <c r="J383" i="13"/>
  <c r="J382" i="13"/>
  <c r="K88" i="8"/>
  <c r="J88" i="8"/>
  <c r="H88" i="8"/>
  <c r="F88" i="8"/>
  <c r="E88" i="8"/>
  <c r="E207" i="5"/>
  <c r="Q18" i="6"/>
  <c r="Q82" i="6"/>
  <c r="Q81" i="6"/>
  <c r="Q80" i="6"/>
  <c r="Q79" i="6"/>
  <c r="Q78" i="6"/>
  <c r="Q77" i="6"/>
  <c r="Q76" i="6"/>
  <c r="Q71" i="6"/>
  <c r="Q70" i="6"/>
  <c r="Q69" i="6"/>
  <c r="Q68" i="6"/>
  <c r="Q67" i="6"/>
  <c r="Q66" i="6"/>
  <c r="Q65" i="6"/>
  <c r="Q60" i="6"/>
  <c r="Q59" i="6"/>
  <c r="Q58" i="6"/>
  <c r="Q57" i="6"/>
  <c r="Q56" i="6"/>
  <c r="Q55" i="6"/>
  <c r="Q54" i="6"/>
  <c r="Q53" i="6"/>
  <c r="Q52" i="6"/>
  <c r="Q51" i="6"/>
  <c r="Q50" i="6"/>
  <c r="Q49" i="6"/>
  <c r="Q48" i="6"/>
  <c r="Q47" i="6"/>
  <c r="Q46" i="6"/>
  <c r="Q45" i="6"/>
  <c r="Q44" i="6"/>
  <c r="Q43" i="6"/>
  <c r="Q42" i="6"/>
  <c r="Q41" i="6"/>
  <c r="Q40" i="6"/>
  <c r="Q39" i="6"/>
  <c r="Q38" i="6"/>
  <c r="Q37" i="6"/>
  <c r="Q36" i="6"/>
  <c r="Q35" i="6"/>
  <c r="Q34" i="6"/>
  <c r="Q33" i="6"/>
  <c r="Q32" i="6"/>
  <c r="Q31" i="6"/>
  <c r="Q30" i="6"/>
  <c r="Q29" i="6"/>
  <c r="Q28" i="6"/>
  <c r="Q23" i="6"/>
  <c r="Q22" i="6"/>
  <c r="Q21" i="6"/>
  <c r="Q20" i="6"/>
  <c r="Q19" i="6"/>
  <c r="Q17" i="6"/>
  <c r="Q16" i="6"/>
  <c r="Q15" i="6"/>
  <c r="Y89" i="2"/>
  <c r="Y88" i="2"/>
  <c r="Y87" i="2"/>
  <c r="Y86" i="2"/>
  <c r="Y85" i="2"/>
  <c r="Y84" i="2"/>
  <c r="Y83" i="2"/>
  <c r="Y78" i="2"/>
  <c r="Y77" i="2"/>
  <c r="Y76" i="2"/>
  <c r="Y75" i="2"/>
  <c r="Y74" i="2"/>
  <c r="Y73" i="2"/>
  <c r="Y72" i="2"/>
  <c r="Y71"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3" i="2"/>
  <c r="Y22" i="2"/>
  <c r="Y21" i="2"/>
  <c r="Y20" i="2"/>
  <c r="Y19" i="2"/>
  <c r="Y18" i="2"/>
  <c r="Y17" i="2"/>
  <c r="Y16" i="2"/>
  <c r="Y15" i="2"/>
  <c r="L202" i="5"/>
  <c r="J202" i="5"/>
  <c r="F202" i="5"/>
  <c r="G202" i="5" s="1"/>
  <c r="I202" i="5" s="1"/>
  <c r="C202" i="5"/>
  <c r="B202" i="5"/>
  <c r="A202" i="5"/>
  <c r="F201" i="5"/>
  <c r="F204" i="5" s="1"/>
  <c r="C201" i="5"/>
  <c r="B201" i="5"/>
  <c r="A201" i="5"/>
  <c r="F199" i="5"/>
  <c r="F200" i="5"/>
  <c r="C200" i="5"/>
  <c r="B200" i="5"/>
  <c r="D200" i="5" s="1"/>
  <c r="A200" i="5"/>
  <c r="C199" i="5"/>
  <c r="B199" i="5"/>
  <c r="A199" i="5"/>
  <c r="L194" i="5"/>
  <c r="J194" i="5"/>
  <c r="F194" i="5"/>
  <c r="G194" i="5" s="1"/>
  <c r="I194" i="5" s="1"/>
  <c r="C194" i="5"/>
  <c r="B194" i="5"/>
  <c r="A194" i="5"/>
  <c r="F193" i="5"/>
  <c r="C193" i="5"/>
  <c r="B193" i="5"/>
  <c r="A193" i="5"/>
  <c r="F192" i="5"/>
  <c r="C192" i="5"/>
  <c r="B192" i="5"/>
  <c r="D192" i="5" s="1"/>
  <c r="L192" i="5" s="1"/>
  <c r="A192" i="5"/>
  <c r="F191" i="5"/>
  <c r="C191" i="5"/>
  <c r="B191" i="5"/>
  <c r="A191" i="5"/>
  <c r="F186" i="5"/>
  <c r="G186" i="5" s="1"/>
  <c r="I186" i="5" s="1"/>
  <c r="F185" i="5"/>
  <c r="G185" i="5" s="1"/>
  <c r="I185" i="5" s="1"/>
  <c r="C186" i="5"/>
  <c r="B186" i="5"/>
  <c r="A186" i="5"/>
  <c r="C185" i="5"/>
  <c r="B185" i="5"/>
  <c r="A185" i="5"/>
  <c r="F184" i="5"/>
  <c r="C184" i="5"/>
  <c r="B184" i="5"/>
  <c r="D184" i="5" s="1"/>
  <c r="A184" i="5"/>
  <c r="C178" i="5"/>
  <c r="L179" i="5"/>
  <c r="J179" i="5"/>
  <c r="F179" i="5"/>
  <c r="G179" i="5" s="1"/>
  <c r="I179" i="5" s="1"/>
  <c r="C179" i="5"/>
  <c r="B179" i="5"/>
  <c r="A179" i="5"/>
  <c r="F178" i="5"/>
  <c r="G178" i="5" s="1"/>
  <c r="I178" i="5" s="1"/>
  <c r="B178" i="5"/>
  <c r="A178" i="5"/>
  <c r="F177" i="5"/>
  <c r="C177" i="5"/>
  <c r="B177" i="5"/>
  <c r="D177" i="5" s="1"/>
  <c r="A177" i="5"/>
  <c r="F176" i="5"/>
  <c r="C176" i="5"/>
  <c r="B176" i="5"/>
  <c r="D176" i="5" s="1"/>
  <c r="A176" i="5"/>
  <c r="J110" i="2"/>
  <c r="J111" i="2"/>
  <c r="B204" i="5"/>
  <c r="B196" i="5"/>
  <c r="B188" i="5"/>
  <c r="B181" i="5"/>
  <c r="E205" i="5"/>
  <c r="K204" i="5"/>
  <c r="H204" i="5"/>
  <c r="J204" i="5" s="1"/>
  <c r="L201" i="5"/>
  <c r="J201" i="5"/>
  <c r="G201" i="5"/>
  <c r="I201" i="5" s="1"/>
  <c r="J200" i="5"/>
  <c r="J199" i="5"/>
  <c r="D199" i="5"/>
  <c r="E197" i="5"/>
  <c r="K196" i="5"/>
  <c r="H196" i="5"/>
  <c r="J196" i="5" s="1"/>
  <c r="L193" i="5"/>
  <c r="J193" i="5"/>
  <c r="G193" i="5"/>
  <c r="I193" i="5" s="1"/>
  <c r="J192" i="5"/>
  <c r="J191" i="5"/>
  <c r="D191" i="5"/>
  <c r="L191" i="5" s="1"/>
  <c r="E189" i="5"/>
  <c r="K188" i="5"/>
  <c r="H188" i="5"/>
  <c r="J188" i="5" s="1"/>
  <c r="L186" i="5"/>
  <c r="J186" i="5"/>
  <c r="L185" i="5"/>
  <c r="J185" i="5"/>
  <c r="J184" i="5"/>
  <c r="E182" i="5"/>
  <c r="K181" i="5"/>
  <c r="H181" i="5"/>
  <c r="J181" i="5" s="1"/>
  <c r="L178" i="5"/>
  <c r="J178" i="5"/>
  <c r="J177" i="5"/>
  <c r="J176" i="5"/>
  <c r="J109" i="2"/>
  <c r="C1" i="2"/>
  <c r="C2" i="2"/>
  <c r="C3" i="2"/>
  <c r="C4" i="2"/>
  <c r="C5" i="2"/>
  <c r="C6" i="2"/>
  <c r="C7" i="2"/>
  <c r="C8" i="2"/>
  <c r="L224" i="17" l="1"/>
  <c r="G224" i="17"/>
  <c r="I224" i="17" s="1"/>
  <c r="G219" i="17"/>
  <c r="I219" i="17" s="1"/>
  <c r="G216" i="17"/>
  <c r="I216" i="17" s="1"/>
  <c r="G223" i="17"/>
  <c r="I223" i="17" s="1"/>
  <c r="L223" i="17"/>
  <c r="G222" i="17"/>
  <c r="I222" i="17" s="1"/>
  <c r="L222" i="17"/>
  <c r="G217" i="17"/>
  <c r="I217" i="17" s="1"/>
  <c r="G215" i="17"/>
  <c r="I215" i="17" s="1"/>
  <c r="G218" i="17"/>
  <c r="I218" i="17" s="1"/>
  <c r="G221" i="17"/>
  <c r="I221" i="17" s="1"/>
  <c r="G220" i="17"/>
  <c r="I220" i="17" s="1"/>
  <c r="L206" i="17"/>
  <c r="G206" i="17"/>
  <c r="I206" i="17" s="1"/>
  <c r="G207" i="17"/>
  <c r="I207" i="17" s="1"/>
  <c r="L207" i="17"/>
  <c r="G205" i="17"/>
  <c r="I205" i="17" s="1"/>
  <c r="L186" i="17"/>
  <c r="G186" i="17"/>
  <c r="I186" i="17" s="1"/>
  <c r="L193" i="17"/>
  <c r="G193" i="17"/>
  <c r="I193" i="17" s="1"/>
  <c r="L199" i="17"/>
  <c r="G199" i="17"/>
  <c r="I199" i="17" s="1"/>
  <c r="L204" i="17"/>
  <c r="G204" i="17"/>
  <c r="I204" i="17" s="1"/>
  <c r="G192" i="17"/>
  <c r="I192" i="17" s="1"/>
  <c r="G191" i="17"/>
  <c r="I191" i="17" s="1"/>
  <c r="L191" i="17"/>
  <c r="L202" i="17"/>
  <c r="G202" i="17"/>
  <c r="I202" i="17" s="1"/>
  <c r="G196" i="17"/>
  <c r="I196" i="17" s="1"/>
  <c r="L196" i="17"/>
  <c r="G198" i="17"/>
  <c r="I198" i="17" s="1"/>
  <c r="L198" i="17"/>
  <c r="L195" i="17"/>
  <c r="G195" i="17"/>
  <c r="I195" i="17" s="1"/>
  <c r="G187" i="17"/>
  <c r="I187" i="17" s="1"/>
  <c r="L187" i="17"/>
  <c r="G203" i="17"/>
  <c r="I203" i="17" s="1"/>
  <c r="L203" i="17"/>
  <c r="L190" i="17"/>
  <c r="G190" i="17"/>
  <c r="I190" i="17" s="1"/>
  <c r="G197" i="17"/>
  <c r="I197" i="17" s="1"/>
  <c r="L197" i="17"/>
  <c r="G200" i="17"/>
  <c r="I200" i="17" s="1"/>
  <c r="L200" i="17"/>
  <c r="G188" i="17"/>
  <c r="I188" i="17" s="1"/>
  <c r="G201" i="17"/>
  <c r="I201" i="17" s="1"/>
  <c r="G189" i="17"/>
  <c r="I189" i="17" s="1"/>
  <c r="G194" i="17"/>
  <c r="I194" i="17" s="1"/>
  <c r="F228" i="17"/>
  <c r="G184" i="17"/>
  <c r="I184" i="17" s="1"/>
  <c r="L184" i="17"/>
  <c r="F211" i="17"/>
  <c r="L214" i="17"/>
  <c r="G214" i="17"/>
  <c r="J228" i="17"/>
  <c r="G185" i="17"/>
  <c r="I185" i="17" s="1"/>
  <c r="L185" i="17"/>
  <c r="L183" i="17"/>
  <c r="G183" i="17"/>
  <c r="J211" i="17"/>
  <c r="G382" i="13"/>
  <c r="I382" i="13" s="1"/>
  <c r="I386" i="13" s="1"/>
  <c r="K387" i="13" s="1"/>
  <c r="F386" i="13"/>
  <c r="L382" i="13"/>
  <c r="L386" i="13" s="1"/>
  <c r="L196" i="5"/>
  <c r="G199" i="5"/>
  <c r="I199" i="5" s="1"/>
  <c r="G176" i="5"/>
  <c r="I176" i="5" s="1"/>
  <c r="G184" i="5"/>
  <c r="I184" i="5" s="1"/>
  <c r="F181" i="5"/>
  <c r="F188" i="5"/>
  <c r="F196" i="5"/>
  <c r="L200" i="5"/>
  <c r="G200" i="5"/>
  <c r="I200" i="5" s="1"/>
  <c r="L199" i="5"/>
  <c r="G191" i="5"/>
  <c r="G192" i="5"/>
  <c r="I192" i="5" s="1"/>
  <c r="L184" i="5"/>
  <c r="L177" i="5"/>
  <c r="G177" i="5"/>
  <c r="I177" i="5" s="1"/>
  <c r="L176" i="5"/>
  <c r="L228" i="17" l="1"/>
  <c r="L211" i="17"/>
  <c r="I214" i="17"/>
  <c r="I228" i="17" s="1"/>
  <c r="K229" i="17" s="1"/>
  <c r="G228" i="17"/>
  <c r="I183" i="17"/>
  <c r="I211" i="17" s="1"/>
  <c r="K212" i="17" s="1"/>
  <c r="G211" i="17"/>
  <c r="G386" i="13"/>
  <c r="L204" i="5"/>
  <c r="I204" i="5"/>
  <c r="K205" i="5" s="1"/>
  <c r="G204" i="5"/>
  <c r="L188" i="5"/>
  <c r="I188" i="5"/>
  <c r="K189" i="5" s="1"/>
  <c r="G188" i="5"/>
  <c r="L181" i="5"/>
  <c r="G181" i="5"/>
  <c r="I181" i="5"/>
  <c r="K182" i="5" s="1"/>
  <c r="G196" i="5"/>
  <c r="I191" i="5"/>
  <c r="I196" i="5" s="1"/>
  <c r="K197" i="5" s="1"/>
  <c r="J108" i="2" l="1"/>
  <c r="L83" i="8" l="1"/>
  <c r="J83" i="8"/>
  <c r="F83" i="8"/>
  <c r="G83" i="8" s="1"/>
  <c r="I83" i="8" s="1"/>
  <c r="C83" i="8"/>
  <c r="B83" i="8"/>
  <c r="A83" i="8"/>
  <c r="F82" i="8"/>
  <c r="C82" i="8"/>
  <c r="B82" i="8"/>
  <c r="A82" i="8"/>
  <c r="J81" i="8"/>
  <c r="F81" i="8"/>
  <c r="D81" i="8"/>
  <c r="L81" i="8" s="1"/>
  <c r="C81" i="8"/>
  <c r="B81" i="8"/>
  <c r="A81" i="8"/>
  <c r="F80" i="8"/>
  <c r="C80" i="8"/>
  <c r="B80" i="8"/>
  <c r="A80" i="8"/>
  <c r="F79" i="8"/>
  <c r="C79" i="8"/>
  <c r="B79" i="8"/>
  <c r="D79" i="8" s="1"/>
  <c r="L79" i="8" s="1"/>
  <c r="A79" i="8"/>
  <c r="J78" i="8"/>
  <c r="F78" i="8"/>
  <c r="D78" i="8"/>
  <c r="L78" i="8" s="1"/>
  <c r="C78" i="8"/>
  <c r="B78" i="8"/>
  <c r="A78" i="8"/>
  <c r="J77" i="8"/>
  <c r="F77" i="8"/>
  <c r="C77" i="8"/>
  <c r="B77" i="8"/>
  <c r="D77" i="8" s="1"/>
  <c r="A77" i="8"/>
  <c r="F76" i="8"/>
  <c r="C76" i="8"/>
  <c r="B76" i="8"/>
  <c r="D76" i="8" s="1"/>
  <c r="L76" i="8" s="1"/>
  <c r="A76" i="8"/>
  <c r="J76" i="8"/>
  <c r="J75" i="8"/>
  <c r="F75" i="8"/>
  <c r="D75" i="8"/>
  <c r="L75" i="8" s="1"/>
  <c r="C75" i="8"/>
  <c r="B75" i="8"/>
  <c r="A75" i="8"/>
  <c r="J74" i="8"/>
  <c r="F74" i="8"/>
  <c r="C74" i="8"/>
  <c r="B74" i="8"/>
  <c r="D74" i="8" s="1"/>
  <c r="A74" i="8"/>
  <c r="J73" i="8"/>
  <c r="F73" i="8"/>
  <c r="C73" i="8"/>
  <c r="B73" i="8"/>
  <c r="D73" i="8" s="1"/>
  <c r="A73" i="8"/>
  <c r="F72" i="8"/>
  <c r="C72" i="8"/>
  <c r="B72" i="8"/>
  <c r="D72" i="8" s="1"/>
  <c r="A72" i="8"/>
  <c r="D80" i="8"/>
  <c r="L80" i="8" s="1"/>
  <c r="F71" i="8"/>
  <c r="C71" i="8"/>
  <c r="B71" i="8"/>
  <c r="D71" i="8" s="1"/>
  <c r="A71" i="8"/>
  <c r="F70" i="8"/>
  <c r="C70" i="8"/>
  <c r="B70" i="8"/>
  <c r="D70" i="8" s="1"/>
  <c r="A70" i="8"/>
  <c r="E86" i="8"/>
  <c r="K85" i="8"/>
  <c r="H85" i="8"/>
  <c r="J85" i="8" s="1"/>
  <c r="L82" i="8"/>
  <c r="J82" i="8"/>
  <c r="G82" i="8"/>
  <c r="I82" i="8" s="1"/>
  <c r="J80" i="8"/>
  <c r="J79" i="8"/>
  <c r="J72" i="8"/>
  <c r="J71" i="8"/>
  <c r="J70" i="8"/>
  <c r="G81" i="8" l="1"/>
  <c r="I81" i="8" s="1"/>
  <c r="L77" i="8"/>
  <c r="G77" i="8"/>
  <c r="I77" i="8" s="1"/>
  <c r="G78" i="8"/>
  <c r="I78" i="8" s="1"/>
  <c r="G74" i="8"/>
  <c r="I74" i="8" s="1"/>
  <c r="L74" i="8"/>
  <c r="G73" i="8"/>
  <c r="I73" i="8" s="1"/>
  <c r="L73" i="8"/>
  <c r="G76" i="8"/>
  <c r="I76" i="8" s="1"/>
  <c r="F85" i="8"/>
  <c r="G75" i="8"/>
  <c r="I75" i="8" s="1"/>
  <c r="G70" i="8"/>
  <c r="I70" i="8" s="1"/>
  <c r="G72" i="8"/>
  <c r="I72" i="8" s="1"/>
  <c r="L72" i="8"/>
  <c r="L71" i="8"/>
  <c r="G71" i="8"/>
  <c r="I71" i="8" s="1"/>
  <c r="G79" i="8"/>
  <c r="I79" i="8" s="1"/>
  <c r="G80" i="8"/>
  <c r="I80" i="8" s="1"/>
  <c r="L70" i="8"/>
  <c r="J90" i="3"/>
  <c r="J79" i="3"/>
  <c r="J67" i="3"/>
  <c r="J25" i="3"/>
  <c r="J171" i="5"/>
  <c r="J170" i="5"/>
  <c r="J169" i="5"/>
  <c r="J168" i="5"/>
  <c r="J167" i="5"/>
  <c r="J162" i="5"/>
  <c r="J161" i="5"/>
  <c r="J160" i="5"/>
  <c r="J159" i="5"/>
  <c r="J158" i="5"/>
  <c r="J157" i="5"/>
  <c r="J156" i="5"/>
  <c r="J155" i="5"/>
  <c r="J154" i="5"/>
  <c r="J153" i="5"/>
  <c r="J152" i="5"/>
  <c r="J151" i="5"/>
  <c r="J150" i="5"/>
  <c r="J149" i="5"/>
  <c r="J148" i="5"/>
  <c r="J147" i="5"/>
  <c r="J146" i="5"/>
  <c r="J145" i="5"/>
  <c r="J144" i="5"/>
  <c r="J143" i="5"/>
  <c r="J142" i="5"/>
  <c r="J141" i="5"/>
  <c r="J140" i="5"/>
  <c r="J139" i="5"/>
  <c r="J138" i="5"/>
  <c r="J137" i="5"/>
  <c r="J136" i="5"/>
  <c r="J135" i="5"/>
  <c r="J134" i="5"/>
  <c r="J133" i="5"/>
  <c r="J132" i="5"/>
  <c r="J131" i="5"/>
  <c r="J130" i="5"/>
  <c r="J129" i="5"/>
  <c r="J128" i="5"/>
  <c r="J127" i="5"/>
  <c r="J126" i="5"/>
  <c r="J121" i="5"/>
  <c r="J120" i="5"/>
  <c r="J119" i="5"/>
  <c r="J118" i="5"/>
  <c r="J117" i="5"/>
  <c r="J116" i="5"/>
  <c r="J115" i="5"/>
  <c r="J114" i="5"/>
  <c r="J113" i="5"/>
  <c r="J112" i="5"/>
  <c r="J111" i="5"/>
  <c r="J110" i="5"/>
  <c r="J109" i="5"/>
  <c r="J108" i="5"/>
  <c r="J103" i="5"/>
  <c r="J102" i="5"/>
  <c r="J101" i="5"/>
  <c r="J96" i="5"/>
  <c r="J95" i="5"/>
  <c r="J94" i="5"/>
  <c r="J93" i="5"/>
  <c r="J92" i="5"/>
  <c r="J91" i="5"/>
  <c r="J90" i="5"/>
  <c r="J89" i="5"/>
  <c r="J87" i="5"/>
  <c r="J86" i="5"/>
  <c r="J85" i="5"/>
  <c r="J84" i="5"/>
  <c r="J83" i="5"/>
  <c r="J82" i="5"/>
  <c r="J81" i="5"/>
  <c r="J79" i="5"/>
  <c r="J78" i="5"/>
  <c r="J77" i="5"/>
  <c r="J76" i="5"/>
  <c r="J75" i="5"/>
  <c r="J74" i="5"/>
  <c r="J73" i="5"/>
  <c r="J72" i="5"/>
  <c r="J71" i="5"/>
  <c r="J70" i="5"/>
  <c r="J69" i="5"/>
  <c r="J68" i="5"/>
  <c r="J67" i="5"/>
  <c r="J66" i="5"/>
  <c r="J65" i="5"/>
  <c r="J64" i="5"/>
  <c r="J63" i="5"/>
  <c r="J62" i="5"/>
  <c r="J61" i="5"/>
  <c r="J60" i="5"/>
  <c r="J59" i="5"/>
  <c r="J58" i="5"/>
  <c r="J57" i="5"/>
  <c r="J56" i="5"/>
  <c r="J55" i="5"/>
  <c r="J54" i="5"/>
  <c r="J53" i="5"/>
  <c r="J52" i="5"/>
  <c r="J50" i="5"/>
  <c r="J49" i="5"/>
  <c r="J48" i="5"/>
  <c r="J47" i="5"/>
  <c r="J46" i="5"/>
  <c r="J45" i="5"/>
  <c r="J44" i="5"/>
  <c r="J43" i="5"/>
  <c r="J42" i="5"/>
  <c r="J36" i="5"/>
  <c r="J35" i="5"/>
  <c r="J34" i="5"/>
  <c r="J33" i="5"/>
  <c r="J32" i="5"/>
  <c r="J31" i="5"/>
  <c r="J26" i="5"/>
  <c r="J25" i="5"/>
  <c r="J24" i="5"/>
  <c r="J23" i="5"/>
  <c r="J18" i="5"/>
  <c r="J17" i="5"/>
  <c r="J16" i="5"/>
  <c r="J15" i="5"/>
  <c r="J25" i="7"/>
  <c r="J62" i="7"/>
  <c r="J73" i="7"/>
  <c r="J84" i="7"/>
  <c r="J65" i="8"/>
  <c r="J64" i="8"/>
  <c r="J63" i="8"/>
  <c r="J62" i="8"/>
  <c r="J61" i="8"/>
  <c r="J60" i="8"/>
  <c r="J59" i="8"/>
  <c r="J58" i="8"/>
  <c r="J57" i="8"/>
  <c r="J56" i="8"/>
  <c r="J55" i="8"/>
  <c r="J54" i="8"/>
  <c r="J53" i="8"/>
  <c r="J52" i="8"/>
  <c r="J51" i="8"/>
  <c r="J50" i="8"/>
  <c r="J49" i="8"/>
  <c r="J48" i="8"/>
  <c r="J47" i="8"/>
  <c r="J46" i="8"/>
  <c r="J45" i="8"/>
  <c r="J44" i="8"/>
  <c r="J43" i="8"/>
  <c r="J42" i="8"/>
  <c r="J41" i="8"/>
  <c r="J40" i="8"/>
  <c r="J39" i="8"/>
  <c r="J38" i="8"/>
  <c r="J37" i="8"/>
  <c r="J36" i="8"/>
  <c r="J35" i="8"/>
  <c r="J34" i="8"/>
  <c r="J33" i="8"/>
  <c r="J32" i="8"/>
  <c r="J27" i="8"/>
  <c r="J26" i="8"/>
  <c r="J25" i="8"/>
  <c r="J24" i="8"/>
  <c r="J181" i="13"/>
  <c r="J180" i="13"/>
  <c r="J179" i="13"/>
  <c r="J178" i="13"/>
  <c r="J177" i="13"/>
  <c r="J176" i="13"/>
  <c r="J175" i="13"/>
  <c r="J174" i="13"/>
  <c r="J173" i="13"/>
  <c r="J172" i="13"/>
  <c r="J171" i="13"/>
  <c r="J170" i="13"/>
  <c r="J169" i="13"/>
  <c r="AI83" i="10"/>
  <c r="AI82" i="10"/>
  <c r="AI81" i="10"/>
  <c r="AI80" i="10"/>
  <c r="AI79" i="10"/>
  <c r="AI78" i="10"/>
  <c r="AI77" i="10"/>
  <c r="AI72" i="10"/>
  <c r="AI71" i="10"/>
  <c r="AI70" i="10"/>
  <c r="AI69" i="10"/>
  <c r="AI68" i="10"/>
  <c r="AI67" i="10"/>
  <c r="AI62" i="10"/>
  <c r="AI61" i="10"/>
  <c r="AI60" i="10"/>
  <c r="AI59" i="10"/>
  <c r="AI58" i="10"/>
  <c r="AI57" i="10"/>
  <c r="AI56" i="10"/>
  <c r="AI55" i="10"/>
  <c r="AI54" i="10"/>
  <c r="AI53" i="10"/>
  <c r="AI52" i="10"/>
  <c r="AI51" i="10"/>
  <c r="AI50" i="10"/>
  <c r="AI49" i="10"/>
  <c r="AI48" i="10"/>
  <c r="AI47" i="10"/>
  <c r="AI46" i="10"/>
  <c r="AI45" i="10"/>
  <c r="AI44" i="10"/>
  <c r="AI43" i="10"/>
  <c r="AI42" i="10"/>
  <c r="AI41" i="10"/>
  <c r="AI40" i="10"/>
  <c r="AI39" i="10"/>
  <c r="AI38" i="10"/>
  <c r="AI37" i="10"/>
  <c r="AI36" i="10"/>
  <c r="AI35" i="10"/>
  <c r="AI34" i="10"/>
  <c r="AI33" i="10"/>
  <c r="AI32" i="10"/>
  <c r="AI31" i="10"/>
  <c r="AI30" i="10"/>
  <c r="AI29" i="10"/>
  <c r="AI28" i="10"/>
  <c r="AI23" i="10"/>
  <c r="AI22" i="10"/>
  <c r="AI21" i="10"/>
  <c r="AI20" i="10"/>
  <c r="AI19" i="10"/>
  <c r="AI18" i="10"/>
  <c r="AI17" i="10"/>
  <c r="AI16" i="10"/>
  <c r="AI15" i="10"/>
  <c r="I85" i="8" l="1"/>
  <c r="K86" i="8" s="1"/>
  <c r="L85" i="8"/>
  <c r="G85" i="8"/>
  <c r="F235" i="13"/>
  <c r="F234" i="13"/>
  <c r="F233" i="13"/>
  <c r="F232" i="13"/>
  <c r="L239" i="13"/>
  <c r="J239" i="13"/>
  <c r="F239" i="13"/>
  <c r="G239" i="13" s="1"/>
  <c r="I239" i="13" s="1"/>
  <c r="C239" i="13"/>
  <c r="B239" i="13"/>
  <c r="A239" i="13"/>
  <c r="F238" i="13"/>
  <c r="G238" i="13" s="1"/>
  <c r="I238" i="13" s="1"/>
  <c r="C238" i="13"/>
  <c r="B238" i="13"/>
  <c r="A238" i="13"/>
  <c r="J237" i="13"/>
  <c r="F237" i="13"/>
  <c r="C237" i="13"/>
  <c r="B237" i="13"/>
  <c r="D237" i="13" s="1"/>
  <c r="A237" i="13"/>
  <c r="F236" i="13"/>
  <c r="C236" i="13"/>
  <c r="B236" i="13"/>
  <c r="D236" i="13" s="1"/>
  <c r="L236" i="13" s="1"/>
  <c r="A236" i="13"/>
  <c r="J235" i="13"/>
  <c r="G235" i="13"/>
  <c r="I235" i="13" s="1"/>
  <c r="C235" i="13"/>
  <c r="B235" i="13"/>
  <c r="D235" i="13" s="1"/>
  <c r="L235" i="13" s="1"/>
  <c r="A235" i="13"/>
  <c r="J234" i="13"/>
  <c r="G234" i="13"/>
  <c r="I234" i="13" s="1"/>
  <c r="C234" i="13"/>
  <c r="B234" i="13"/>
  <c r="D234" i="13" s="1"/>
  <c r="L234" i="13" s="1"/>
  <c r="A234" i="13"/>
  <c r="J233" i="13"/>
  <c r="G233" i="13"/>
  <c r="I233" i="13" s="1"/>
  <c r="C233" i="13"/>
  <c r="B233" i="13"/>
  <c r="D233" i="13" s="1"/>
  <c r="L233" i="13" s="1"/>
  <c r="A233" i="13"/>
  <c r="G232" i="13"/>
  <c r="C232" i="13"/>
  <c r="B232" i="13"/>
  <c r="D232" i="13" s="1"/>
  <c r="A232" i="13"/>
  <c r="J231" i="13"/>
  <c r="F231" i="13"/>
  <c r="C231" i="13"/>
  <c r="B231" i="13"/>
  <c r="D231" i="13" s="1"/>
  <c r="A231" i="13"/>
  <c r="F230" i="13"/>
  <c r="C230" i="13"/>
  <c r="B230" i="13"/>
  <c r="D230" i="13" s="1"/>
  <c r="A230" i="13"/>
  <c r="J229" i="13"/>
  <c r="F229" i="13"/>
  <c r="C229" i="13"/>
  <c r="B229" i="13"/>
  <c r="D229" i="13" s="1"/>
  <c r="L229" i="13" s="1"/>
  <c r="A229" i="13"/>
  <c r="F228" i="13"/>
  <c r="C228" i="13"/>
  <c r="B228" i="13"/>
  <c r="D228" i="13" s="1"/>
  <c r="A228" i="13"/>
  <c r="F227" i="13"/>
  <c r="C227" i="13"/>
  <c r="B227" i="13"/>
  <c r="D227" i="13" s="1"/>
  <c r="L227" i="13" s="1"/>
  <c r="A227" i="13"/>
  <c r="E242" i="13"/>
  <c r="K241" i="13"/>
  <c r="H241" i="13"/>
  <c r="J241" i="13" s="1"/>
  <c r="L238" i="13"/>
  <c r="J238" i="13"/>
  <c r="J236" i="13"/>
  <c r="J232" i="13"/>
  <c r="J230" i="13"/>
  <c r="J228" i="13"/>
  <c r="J227" i="13"/>
  <c r="G237" i="13" l="1"/>
  <c r="I237" i="13" s="1"/>
  <c r="F241" i="13"/>
  <c r="L237" i="13"/>
  <c r="L231" i="13"/>
  <c r="G231" i="13"/>
  <c r="I231" i="13" s="1"/>
  <c r="G229" i="13"/>
  <c r="I229" i="13" s="1"/>
  <c r="L228" i="13"/>
  <c r="G228" i="13"/>
  <c r="I228" i="13" s="1"/>
  <c r="G230" i="13"/>
  <c r="I230" i="13" s="1"/>
  <c r="L230" i="13"/>
  <c r="L232" i="13"/>
  <c r="I232" i="13"/>
  <c r="G227" i="13"/>
  <c r="G236" i="13"/>
  <c r="I236" i="13" s="1"/>
  <c r="J355" i="13"/>
  <c r="F355" i="13"/>
  <c r="C355" i="13"/>
  <c r="B355" i="13"/>
  <c r="D355" i="13" s="1"/>
  <c r="A355" i="13"/>
  <c r="L241" i="13" l="1"/>
  <c r="I227" i="13"/>
  <c r="I241" i="13" s="1"/>
  <c r="K242" i="13" s="1"/>
  <c r="G241" i="13"/>
  <c r="L355" i="13"/>
  <c r="G355" i="13"/>
  <c r="I355" i="13" s="1"/>
  <c r="E373" i="13"/>
  <c r="K372" i="13"/>
  <c r="H372" i="13"/>
  <c r="J372" i="13" s="1"/>
  <c r="J368" i="13"/>
  <c r="L368" i="13"/>
  <c r="L372" i="13" l="1"/>
  <c r="F372" i="13"/>
  <c r="G368" i="13"/>
  <c r="I368" i="13" s="1"/>
  <c r="I372" i="13" s="1"/>
  <c r="K373" i="13" s="1"/>
  <c r="B44" i="17"/>
  <c r="B33" i="17"/>
  <c r="F63" i="8"/>
  <c r="C63" i="8"/>
  <c r="B63" i="8"/>
  <c r="D63" i="8" s="1"/>
  <c r="A63" i="8"/>
  <c r="F62" i="8"/>
  <c r="C62" i="8"/>
  <c r="B62" i="8"/>
  <c r="D62" i="8" s="1"/>
  <c r="L62" i="8" s="1"/>
  <c r="A62" i="8"/>
  <c r="F61" i="8"/>
  <c r="C61" i="8"/>
  <c r="B61" i="8"/>
  <c r="D61" i="8" s="1"/>
  <c r="L61" i="8" s="1"/>
  <c r="A61" i="8"/>
  <c r="F60" i="8"/>
  <c r="C60" i="8"/>
  <c r="B60" i="8"/>
  <c r="D60" i="8" s="1"/>
  <c r="A60" i="8"/>
  <c r="F59" i="8"/>
  <c r="C59" i="8"/>
  <c r="B59" i="8"/>
  <c r="D59" i="8" s="1"/>
  <c r="A59" i="8"/>
  <c r="F58" i="8"/>
  <c r="C58" i="8"/>
  <c r="B58" i="8"/>
  <c r="D58" i="8" s="1"/>
  <c r="A58" i="8"/>
  <c r="F57" i="8"/>
  <c r="C57" i="8"/>
  <c r="B57" i="8"/>
  <c r="D57" i="8" s="1"/>
  <c r="A57" i="8"/>
  <c r="F56" i="8"/>
  <c r="C56" i="8"/>
  <c r="B56" i="8"/>
  <c r="D56" i="8" s="1"/>
  <c r="A56" i="8"/>
  <c r="F55" i="8"/>
  <c r="C55" i="8"/>
  <c r="B55" i="8"/>
  <c r="D55" i="8" s="1"/>
  <c r="L55" i="8" s="1"/>
  <c r="A55" i="8"/>
  <c r="F54" i="8"/>
  <c r="C54" i="8"/>
  <c r="B54" i="8"/>
  <c r="D54" i="8" s="1"/>
  <c r="L54" i="8" s="1"/>
  <c r="A54" i="8"/>
  <c r="F53" i="8"/>
  <c r="C53" i="8"/>
  <c r="B53" i="8"/>
  <c r="D53" i="8" s="1"/>
  <c r="A53" i="8"/>
  <c r="F52" i="8"/>
  <c r="C52" i="8"/>
  <c r="B52" i="8"/>
  <c r="D52" i="8" s="1"/>
  <c r="A52" i="8"/>
  <c r="F51" i="8"/>
  <c r="C51" i="8"/>
  <c r="B51" i="8"/>
  <c r="D51" i="8" s="1"/>
  <c r="L51" i="8" s="1"/>
  <c r="A51" i="8"/>
  <c r="F50" i="8"/>
  <c r="C50" i="8"/>
  <c r="B50" i="8"/>
  <c r="D50" i="8" s="1"/>
  <c r="L50" i="8" s="1"/>
  <c r="A50" i="8"/>
  <c r="F49" i="8"/>
  <c r="C49" i="8"/>
  <c r="B49" i="8"/>
  <c r="D49" i="8" s="1"/>
  <c r="A49" i="8"/>
  <c r="F48" i="8"/>
  <c r="C48" i="8"/>
  <c r="B48" i="8"/>
  <c r="D48" i="8" s="1"/>
  <c r="A48" i="8"/>
  <c r="F47" i="8"/>
  <c r="C47" i="8"/>
  <c r="B47" i="8"/>
  <c r="D47" i="8" s="1"/>
  <c r="A47" i="8"/>
  <c r="F46" i="8"/>
  <c r="C46" i="8"/>
  <c r="B46" i="8"/>
  <c r="D46" i="8" s="1"/>
  <c r="A46" i="8"/>
  <c r="F45" i="8"/>
  <c r="C45" i="8"/>
  <c r="B45" i="8"/>
  <c r="D45" i="8" s="1"/>
  <c r="A45" i="8"/>
  <c r="F44" i="8"/>
  <c r="C44" i="8"/>
  <c r="B44" i="8"/>
  <c r="D44" i="8" s="1"/>
  <c r="A44" i="8"/>
  <c r="F43" i="8"/>
  <c r="C43" i="8"/>
  <c r="B43" i="8"/>
  <c r="D43" i="8" s="1"/>
  <c r="L43" i="8" s="1"/>
  <c r="A43" i="8"/>
  <c r="F42" i="8"/>
  <c r="C42" i="8"/>
  <c r="B42" i="8"/>
  <c r="D42" i="8" s="1"/>
  <c r="A42" i="8"/>
  <c r="F41" i="8"/>
  <c r="C41" i="8"/>
  <c r="B41" i="8"/>
  <c r="D41" i="8" s="1"/>
  <c r="A41" i="8"/>
  <c r="F40" i="8"/>
  <c r="C40" i="8"/>
  <c r="B40" i="8"/>
  <c r="D40" i="8" s="1"/>
  <c r="A40" i="8"/>
  <c r="F39" i="8"/>
  <c r="C39" i="8"/>
  <c r="B39" i="8"/>
  <c r="D39" i="8" s="1"/>
  <c r="L39" i="8" s="1"/>
  <c r="A39" i="8"/>
  <c r="F38" i="8"/>
  <c r="C38" i="8"/>
  <c r="B38" i="8"/>
  <c r="D38" i="8" s="1"/>
  <c r="A38" i="8"/>
  <c r="F37" i="8"/>
  <c r="C37" i="8"/>
  <c r="B37" i="8"/>
  <c r="D37" i="8" s="1"/>
  <c r="A37" i="8"/>
  <c r="F36" i="8"/>
  <c r="C36" i="8"/>
  <c r="B36" i="8"/>
  <c r="D36" i="8" s="1"/>
  <c r="A36" i="8"/>
  <c r="F35" i="8"/>
  <c r="C35" i="8"/>
  <c r="B35" i="8"/>
  <c r="D35" i="8" s="1"/>
  <c r="A35" i="8"/>
  <c r="F34" i="8"/>
  <c r="C34" i="8"/>
  <c r="B34" i="8"/>
  <c r="D34" i="8" s="1"/>
  <c r="A34" i="8"/>
  <c r="F33" i="8"/>
  <c r="C33" i="8"/>
  <c r="B33" i="8"/>
  <c r="D33" i="8" s="1"/>
  <c r="A33" i="8"/>
  <c r="F32" i="8"/>
  <c r="C32" i="8"/>
  <c r="B32" i="8"/>
  <c r="A32" i="8"/>
  <c r="F160" i="5"/>
  <c r="C160" i="5"/>
  <c r="B160" i="5"/>
  <c r="D160" i="5" s="1"/>
  <c r="A160" i="5"/>
  <c r="F159" i="5"/>
  <c r="C159" i="5"/>
  <c r="B159" i="5"/>
  <c r="D159" i="5" s="1"/>
  <c r="A159" i="5"/>
  <c r="F158" i="5"/>
  <c r="C158" i="5"/>
  <c r="B158" i="5"/>
  <c r="D158" i="5" s="1"/>
  <c r="A158" i="5"/>
  <c r="F157" i="5"/>
  <c r="C157" i="5"/>
  <c r="B157" i="5"/>
  <c r="D157" i="5" s="1"/>
  <c r="L157" i="5" s="1"/>
  <c r="A157" i="5"/>
  <c r="F156" i="5"/>
  <c r="C156" i="5"/>
  <c r="B156" i="5"/>
  <c r="D156" i="5" s="1"/>
  <c r="L156" i="5" s="1"/>
  <c r="A156" i="5"/>
  <c r="F155" i="5"/>
  <c r="C155" i="5"/>
  <c r="B155" i="5"/>
  <c r="D155" i="5" s="1"/>
  <c r="A155" i="5"/>
  <c r="F154" i="5"/>
  <c r="C154" i="5"/>
  <c r="B154" i="5"/>
  <c r="D154" i="5" s="1"/>
  <c r="L154" i="5" s="1"/>
  <c r="A154" i="5"/>
  <c r="F153" i="5"/>
  <c r="C153" i="5"/>
  <c r="B153" i="5"/>
  <c r="D153" i="5" s="1"/>
  <c r="A153" i="5"/>
  <c r="F152" i="5"/>
  <c r="C152" i="5"/>
  <c r="B152" i="5"/>
  <c r="D152" i="5" s="1"/>
  <c r="A152" i="5"/>
  <c r="F151" i="5"/>
  <c r="C151" i="5"/>
  <c r="B151" i="5"/>
  <c r="D151" i="5" s="1"/>
  <c r="A151" i="5"/>
  <c r="F150" i="5"/>
  <c r="C150" i="5"/>
  <c r="B150" i="5"/>
  <c r="D150" i="5" s="1"/>
  <c r="L150" i="5" s="1"/>
  <c r="A150" i="5"/>
  <c r="F149" i="5"/>
  <c r="C149" i="5"/>
  <c r="B149" i="5"/>
  <c r="D149" i="5" s="1"/>
  <c r="A149" i="5"/>
  <c r="F148" i="5"/>
  <c r="C148" i="5"/>
  <c r="B148" i="5"/>
  <c r="D148" i="5" s="1"/>
  <c r="A148" i="5"/>
  <c r="F147" i="5"/>
  <c r="C147" i="5"/>
  <c r="B147" i="5"/>
  <c r="D147" i="5" s="1"/>
  <c r="A147" i="5"/>
  <c r="F146" i="5"/>
  <c r="C146" i="5"/>
  <c r="B146" i="5"/>
  <c r="D146" i="5" s="1"/>
  <c r="A146" i="5"/>
  <c r="F145" i="5"/>
  <c r="C145" i="5"/>
  <c r="B145" i="5"/>
  <c r="D145" i="5" s="1"/>
  <c r="L145" i="5" s="1"/>
  <c r="A145" i="5"/>
  <c r="F144" i="5"/>
  <c r="C144" i="5"/>
  <c r="B144" i="5"/>
  <c r="D144" i="5" s="1"/>
  <c r="L144" i="5" s="1"/>
  <c r="A144" i="5"/>
  <c r="F143" i="5"/>
  <c r="C143" i="5"/>
  <c r="B143" i="5"/>
  <c r="D143" i="5" s="1"/>
  <c r="A143" i="5"/>
  <c r="F142" i="5"/>
  <c r="C142" i="5"/>
  <c r="B142" i="5"/>
  <c r="D142" i="5" s="1"/>
  <c r="A142" i="5"/>
  <c r="F141" i="5"/>
  <c r="C141" i="5"/>
  <c r="B141" i="5"/>
  <c r="D141" i="5" s="1"/>
  <c r="A141" i="5"/>
  <c r="F140" i="5"/>
  <c r="C140" i="5"/>
  <c r="B140" i="5"/>
  <c r="D140" i="5" s="1"/>
  <c r="A140" i="5"/>
  <c r="F139" i="5"/>
  <c r="C139" i="5"/>
  <c r="B139" i="5"/>
  <c r="D139" i="5" s="1"/>
  <c r="A139" i="5"/>
  <c r="F138" i="5"/>
  <c r="C138" i="5"/>
  <c r="B138" i="5"/>
  <c r="D138" i="5" s="1"/>
  <c r="A138" i="5"/>
  <c r="F137" i="5"/>
  <c r="C137" i="5"/>
  <c r="B137" i="5"/>
  <c r="D137" i="5" s="1"/>
  <c r="L137" i="5" s="1"/>
  <c r="A137" i="5"/>
  <c r="F136" i="5"/>
  <c r="C136" i="5"/>
  <c r="B136" i="5"/>
  <c r="D136" i="5" s="1"/>
  <c r="A136" i="5"/>
  <c r="F135" i="5"/>
  <c r="C135" i="5"/>
  <c r="B135" i="5"/>
  <c r="D135" i="5" s="1"/>
  <c r="A135" i="5"/>
  <c r="F134" i="5"/>
  <c r="C134" i="5"/>
  <c r="B134" i="5"/>
  <c r="D134" i="5" s="1"/>
  <c r="A134" i="5"/>
  <c r="F133" i="5"/>
  <c r="C133" i="5"/>
  <c r="B133" i="5"/>
  <c r="A133" i="5"/>
  <c r="F132" i="5"/>
  <c r="C132" i="5"/>
  <c r="B132" i="5"/>
  <c r="D132" i="5" s="1"/>
  <c r="A132" i="5"/>
  <c r="F131" i="5"/>
  <c r="C131" i="5"/>
  <c r="B131" i="5"/>
  <c r="D131" i="5" s="1"/>
  <c r="L131" i="5" s="1"/>
  <c r="A131" i="5"/>
  <c r="F130" i="5"/>
  <c r="C130" i="5"/>
  <c r="B130" i="5"/>
  <c r="D130" i="5" s="1"/>
  <c r="L130" i="5" s="1"/>
  <c r="A130" i="5"/>
  <c r="F129" i="5"/>
  <c r="C129" i="5"/>
  <c r="B129" i="5"/>
  <c r="D129" i="5" s="1"/>
  <c r="A129" i="5"/>
  <c r="F128" i="5"/>
  <c r="C128" i="5"/>
  <c r="B128" i="5"/>
  <c r="D128" i="5" s="1"/>
  <c r="A128" i="5"/>
  <c r="F127" i="5"/>
  <c r="C127" i="5"/>
  <c r="B127" i="5"/>
  <c r="D127" i="5" s="1"/>
  <c r="A127" i="5"/>
  <c r="F126" i="5"/>
  <c r="C126" i="5"/>
  <c r="B126" i="5"/>
  <c r="A126" i="5"/>
  <c r="G58" i="8" l="1"/>
  <c r="I58" i="8" s="1"/>
  <c r="G372" i="13"/>
  <c r="G40" i="8"/>
  <c r="I40" i="8" s="1"/>
  <c r="L58" i="8"/>
  <c r="G47" i="8"/>
  <c r="I47" i="8" s="1"/>
  <c r="L63" i="8"/>
  <c r="G63" i="8"/>
  <c r="I63" i="8" s="1"/>
  <c r="G61" i="8"/>
  <c r="I61" i="8" s="1"/>
  <c r="G62" i="8"/>
  <c r="I62" i="8" s="1"/>
  <c r="L60" i="8"/>
  <c r="G60" i="8"/>
  <c r="I60" i="8" s="1"/>
  <c r="L53" i="8"/>
  <c r="G53" i="8"/>
  <c r="I53" i="8" s="1"/>
  <c r="L56" i="8"/>
  <c r="G56" i="8"/>
  <c r="I56" i="8" s="1"/>
  <c r="G59" i="8"/>
  <c r="I59" i="8" s="1"/>
  <c r="L59" i="8"/>
  <c r="G57" i="8"/>
  <c r="I57" i="8" s="1"/>
  <c r="L57" i="8"/>
  <c r="G54" i="8"/>
  <c r="I54" i="8" s="1"/>
  <c r="G55" i="8"/>
  <c r="I55" i="8" s="1"/>
  <c r="G46" i="8"/>
  <c r="I46" i="8" s="1"/>
  <c r="L44" i="8"/>
  <c r="G44" i="8"/>
  <c r="I44" i="8" s="1"/>
  <c r="L52" i="8"/>
  <c r="G52" i="8"/>
  <c r="I52" i="8" s="1"/>
  <c r="L41" i="8"/>
  <c r="G41" i="8"/>
  <c r="I41" i="8" s="1"/>
  <c r="L49" i="8"/>
  <c r="G49" i="8"/>
  <c r="I49" i="8" s="1"/>
  <c r="G45" i="8"/>
  <c r="I45" i="8" s="1"/>
  <c r="L45" i="8"/>
  <c r="L48" i="8"/>
  <c r="G48" i="8"/>
  <c r="I48" i="8" s="1"/>
  <c r="L42" i="8"/>
  <c r="G42" i="8"/>
  <c r="I42" i="8" s="1"/>
  <c r="L46" i="8"/>
  <c r="L40" i="8"/>
  <c r="L47" i="8"/>
  <c r="G50" i="8"/>
  <c r="I50" i="8" s="1"/>
  <c r="G43" i="8"/>
  <c r="I43" i="8" s="1"/>
  <c r="G51" i="8"/>
  <c r="I51" i="8" s="1"/>
  <c r="G36" i="8"/>
  <c r="I36" i="8" s="1"/>
  <c r="L36" i="8"/>
  <c r="L33" i="8"/>
  <c r="G33" i="8"/>
  <c r="I33" i="8" s="1"/>
  <c r="L38" i="8"/>
  <c r="G38" i="8"/>
  <c r="I38" i="8" s="1"/>
  <c r="G35" i="8"/>
  <c r="I35" i="8" s="1"/>
  <c r="L35" i="8"/>
  <c r="L37" i="8"/>
  <c r="G37" i="8"/>
  <c r="I37" i="8" s="1"/>
  <c r="G34" i="8"/>
  <c r="I34" i="8" s="1"/>
  <c r="L34" i="8"/>
  <c r="G39" i="8"/>
  <c r="I39" i="8" s="1"/>
  <c r="G138" i="5"/>
  <c r="I138" i="5" s="1"/>
  <c r="G160" i="5"/>
  <c r="I160" i="5" s="1"/>
  <c r="L160" i="5"/>
  <c r="L158" i="5"/>
  <c r="G158" i="5"/>
  <c r="I158" i="5" s="1"/>
  <c r="L159" i="5"/>
  <c r="G159" i="5"/>
  <c r="I159" i="5" s="1"/>
  <c r="G157" i="5"/>
  <c r="I157" i="5" s="1"/>
  <c r="G156" i="5"/>
  <c r="I156" i="5" s="1"/>
  <c r="G147" i="5"/>
  <c r="I147" i="5" s="1"/>
  <c r="L147" i="5"/>
  <c r="L152" i="5"/>
  <c r="G152" i="5"/>
  <c r="I152" i="5" s="1"/>
  <c r="G141" i="5"/>
  <c r="I141" i="5" s="1"/>
  <c r="L141" i="5"/>
  <c r="L146" i="5"/>
  <c r="G146" i="5"/>
  <c r="I146" i="5" s="1"/>
  <c r="G136" i="5"/>
  <c r="I136" i="5" s="1"/>
  <c r="L136" i="5"/>
  <c r="G144" i="5"/>
  <c r="I144" i="5" s="1"/>
  <c r="G150" i="5"/>
  <c r="I150" i="5" s="1"/>
  <c r="L155" i="5"/>
  <c r="G155" i="5"/>
  <c r="I155" i="5" s="1"/>
  <c r="G148" i="5"/>
  <c r="I148" i="5" s="1"/>
  <c r="L148" i="5"/>
  <c r="L151" i="5"/>
  <c r="G151" i="5"/>
  <c r="I151" i="5" s="1"/>
  <c r="L139" i="5"/>
  <c r="G139" i="5"/>
  <c r="I139" i="5" s="1"/>
  <c r="L134" i="5"/>
  <c r="G134" i="5"/>
  <c r="I134" i="5" s="1"/>
  <c r="L140" i="5"/>
  <c r="G140" i="5"/>
  <c r="I140" i="5" s="1"/>
  <c r="G149" i="5"/>
  <c r="I149" i="5" s="1"/>
  <c r="L149" i="5"/>
  <c r="L153" i="5"/>
  <c r="G153" i="5"/>
  <c r="I153" i="5" s="1"/>
  <c r="G142" i="5"/>
  <c r="I142" i="5" s="1"/>
  <c r="L142" i="5"/>
  <c r="G143" i="5"/>
  <c r="I143" i="5" s="1"/>
  <c r="L143" i="5"/>
  <c r="L135" i="5"/>
  <c r="G135" i="5"/>
  <c r="I135" i="5" s="1"/>
  <c r="G137" i="5"/>
  <c r="I137" i="5" s="1"/>
  <c r="G145" i="5"/>
  <c r="I145" i="5" s="1"/>
  <c r="G154" i="5"/>
  <c r="I154" i="5" s="1"/>
  <c r="L138" i="5"/>
  <c r="G129" i="5"/>
  <c r="I129" i="5" s="1"/>
  <c r="L129" i="5"/>
  <c r="L132" i="5"/>
  <c r="G132" i="5"/>
  <c r="I132" i="5" s="1"/>
  <c r="G127" i="5"/>
  <c r="I127" i="5" s="1"/>
  <c r="L127" i="5"/>
  <c r="L128" i="5"/>
  <c r="G128" i="5"/>
  <c r="I128" i="5" s="1"/>
  <c r="G131" i="5"/>
  <c r="I131" i="5" s="1"/>
  <c r="G130" i="5"/>
  <c r="I130" i="5" s="1"/>
  <c r="D107" i="8" l="1"/>
  <c r="L107" i="8" s="1"/>
  <c r="D106" i="8"/>
  <c r="L106" i="8" s="1"/>
  <c r="D105" i="8"/>
  <c r="L105" i="8" s="1"/>
  <c r="D104" i="8"/>
  <c r="L104" i="8" s="1"/>
  <c r="D103" i="8"/>
  <c r="L103" i="8" s="1"/>
  <c r="D102" i="8"/>
  <c r="L102" i="8" s="1"/>
  <c r="D101" i="8"/>
  <c r="L101" i="8" s="1"/>
  <c r="D100" i="8"/>
  <c r="L100" i="8" s="1"/>
  <c r="L227" i="5"/>
  <c r="G227" i="5"/>
  <c r="I227" i="5" s="1"/>
  <c r="D226" i="5"/>
  <c r="G226" i="5" s="1"/>
  <c r="I226" i="5" s="1"/>
  <c r="D225" i="5"/>
  <c r="L225" i="5" s="1"/>
  <c r="D219" i="5"/>
  <c r="G219" i="5" s="1"/>
  <c r="I219" i="5" s="1"/>
  <c r="F363" i="13"/>
  <c r="G363" i="13" s="1"/>
  <c r="I363" i="13" s="1"/>
  <c r="F362" i="13"/>
  <c r="G362" i="13" s="1"/>
  <c r="I362" i="13" s="1"/>
  <c r="F361" i="13"/>
  <c r="F360" i="13"/>
  <c r="F359" i="13"/>
  <c r="F358" i="13"/>
  <c r="F357" i="13"/>
  <c r="F356" i="13"/>
  <c r="F354" i="13"/>
  <c r="F353" i="13"/>
  <c r="F352" i="13"/>
  <c r="C362" i="13"/>
  <c r="C361" i="13"/>
  <c r="C360" i="13"/>
  <c r="C359" i="13"/>
  <c r="C358" i="13"/>
  <c r="C357" i="13"/>
  <c r="C356" i="13"/>
  <c r="C354" i="13"/>
  <c r="C353" i="13"/>
  <c r="C352" i="13"/>
  <c r="C363" i="13"/>
  <c r="B363" i="13"/>
  <c r="B362" i="13"/>
  <c r="B361" i="13"/>
  <c r="D361" i="13" s="1"/>
  <c r="B360" i="13"/>
  <c r="D360" i="13" s="1"/>
  <c r="L360" i="13" s="1"/>
  <c r="B359" i="13"/>
  <c r="D359" i="13" s="1"/>
  <c r="B358" i="13"/>
  <c r="D358" i="13" s="1"/>
  <c r="B357" i="13"/>
  <c r="D357" i="13" s="1"/>
  <c r="B356" i="13"/>
  <c r="D356" i="13" s="1"/>
  <c r="B354" i="13"/>
  <c r="D354" i="13" s="1"/>
  <c r="B353" i="13"/>
  <c r="D353" i="13" s="1"/>
  <c r="L353" i="13" s="1"/>
  <c r="B352" i="13"/>
  <c r="D352" i="13" s="1"/>
  <c r="A363" i="13"/>
  <c r="A362" i="13"/>
  <c r="A361" i="13"/>
  <c r="A360" i="13"/>
  <c r="A359" i="13"/>
  <c r="A358" i="13"/>
  <c r="A357" i="13"/>
  <c r="A356" i="13"/>
  <c r="A354" i="13"/>
  <c r="A353" i="13"/>
  <c r="A352" i="13"/>
  <c r="E366" i="13"/>
  <c r="H365" i="13"/>
  <c r="L363" i="13"/>
  <c r="J363" i="13"/>
  <c r="L362" i="13"/>
  <c r="J362" i="13"/>
  <c r="J361" i="13"/>
  <c r="J360" i="13"/>
  <c r="J359" i="13"/>
  <c r="J358" i="13"/>
  <c r="J357" i="13"/>
  <c r="J356" i="13"/>
  <c r="J354" i="13"/>
  <c r="J353" i="13"/>
  <c r="J352" i="13"/>
  <c r="J365" i="13" l="1"/>
  <c r="L219" i="5"/>
  <c r="L226" i="5"/>
  <c r="G225" i="5"/>
  <c r="I225" i="5" s="1"/>
  <c r="G100" i="8"/>
  <c r="I100" i="8" s="1"/>
  <c r="G102" i="8"/>
  <c r="I102" i="8" s="1"/>
  <c r="G104" i="8"/>
  <c r="I104" i="8" s="1"/>
  <c r="G106" i="8"/>
  <c r="I106" i="8" s="1"/>
  <c r="G101" i="8"/>
  <c r="I101" i="8" s="1"/>
  <c r="G103" i="8"/>
  <c r="I103" i="8" s="1"/>
  <c r="G105" i="8"/>
  <c r="I105" i="8" s="1"/>
  <c r="G107" i="8"/>
  <c r="I107" i="8" s="1"/>
  <c r="K365" i="13"/>
  <c r="G354" i="13"/>
  <c r="I354" i="13" s="1"/>
  <c r="L354" i="13"/>
  <c r="F365" i="13"/>
  <c r="L361" i="13"/>
  <c r="G361" i="13"/>
  <c r="I361" i="13" s="1"/>
  <c r="L352" i="13"/>
  <c r="G352" i="13"/>
  <c r="G358" i="13"/>
  <c r="I358" i="13" s="1"/>
  <c r="L358" i="13"/>
  <c r="G359" i="13"/>
  <c r="I359" i="13" s="1"/>
  <c r="L359" i="13"/>
  <c r="G357" i="13"/>
  <c r="I357" i="13" s="1"/>
  <c r="L357" i="13"/>
  <c r="L356" i="13"/>
  <c r="G356" i="13"/>
  <c r="I356" i="13" s="1"/>
  <c r="G360" i="13"/>
  <c r="I360" i="13" s="1"/>
  <c r="G353" i="13"/>
  <c r="I353" i="13" s="1"/>
  <c r="F169" i="5"/>
  <c r="F168" i="5"/>
  <c r="C169" i="5"/>
  <c r="C168" i="5"/>
  <c r="B169" i="5"/>
  <c r="D169" i="5" s="1"/>
  <c r="A169" i="5"/>
  <c r="B168" i="5"/>
  <c r="D168" i="5" s="1"/>
  <c r="L168" i="5" s="1"/>
  <c r="A168" i="5"/>
  <c r="L169" i="5" l="1"/>
  <c r="G169" i="5"/>
  <c r="I169" i="5" s="1"/>
  <c r="G168" i="5"/>
  <c r="I168" i="5" s="1"/>
  <c r="L365" i="13"/>
  <c r="I352" i="13"/>
  <c r="I365" i="13" s="1"/>
  <c r="G365" i="13"/>
  <c r="F222" i="13"/>
  <c r="F221" i="13"/>
  <c r="K366" i="13" l="1"/>
  <c r="D14" i="9"/>
  <c r="D99" i="8"/>
  <c r="D224" i="5"/>
  <c r="D223" i="5"/>
  <c r="D222" i="5"/>
  <c r="D221" i="5"/>
  <c r="D220" i="5"/>
  <c r="D218" i="5"/>
  <c r="L220" i="5" l="1"/>
  <c r="G220" i="5"/>
  <c r="I220" i="5" s="1"/>
  <c r="G222" i="5"/>
  <c r="I222" i="5" s="1"/>
  <c r="L222" i="5"/>
  <c r="L224" i="5"/>
  <c r="G224" i="5"/>
  <c r="I224" i="5" s="1"/>
  <c r="G223" i="5"/>
  <c r="I223" i="5" s="1"/>
  <c r="L223" i="5"/>
  <c r="L221" i="5"/>
  <c r="G221" i="5"/>
  <c r="I221" i="5" s="1"/>
  <c r="L237" i="17"/>
  <c r="L236" i="17"/>
  <c r="L148" i="17"/>
  <c r="L107" i="17"/>
  <c r="L85" i="17"/>
  <c r="L84" i="17"/>
  <c r="L74" i="17"/>
  <c r="L73" i="17"/>
  <c r="L64" i="17"/>
  <c r="L63" i="17"/>
  <c r="L53" i="17"/>
  <c r="L52" i="17"/>
  <c r="L42" i="17"/>
  <c r="L41" i="17"/>
  <c r="L31" i="17"/>
  <c r="L30" i="17"/>
  <c r="L20" i="17"/>
  <c r="L19" i="17"/>
  <c r="L65" i="16"/>
  <c r="L64" i="16"/>
  <c r="L57" i="16"/>
  <c r="L56" i="16"/>
  <c r="L49" i="16"/>
  <c r="L48" i="16"/>
  <c r="L23" i="16"/>
  <c r="L22" i="16"/>
  <c r="L81" i="15"/>
  <c r="L80" i="15"/>
  <c r="L70" i="15"/>
  <c r="L69" i="15"/>
  <c r="L60" i="15"/>
  <c r="L59" i="15"/>
  <c r="L58" i="15"/>
  <c r="L57" i="15"/>
  <c r="L56" i="15"/>
  <c r="L55" i="15"/>
  <c r="L54" i="15"/>
  <c r="L53" i="15"/>
  <c r="L52" i="15"/>
  <c r="L51" i="15"/>
  <c r="L23" i="15"/>
  <c r="L22" i="15"/>
  <c r="L118" i="13"/>
  <c r="L117" i="13"/>
  <c r="L97" i="13"/>
  <c r="L96" i="13"/>
  <c r="L86" i="13"/>
  <c r="L85" i="13"/>
  <c r="L75" i="13"/>
  <c r="L74" i="13"/>
  <c r="L61" i="13"/>
  <c r="L60" i="13"/>
  <c r="L56" i="13"/>
  <c r="L55" i="13"/>
  <c r="L54" i="13"/>
  <c r="L34" i="13"/>
  <c r="L33" i="13"/>
  <c r="L20" i="13"/>
  <c r="L19" i="13"/>
  <c r="L66" i="12"/>
  <c r="L65" i="12"/>
  <c r="L58" i="12"/>
  <c r="L57" i="12"/>
  <c r="L50" i="12"/>
  <c r="L49" i="12"/>
  <c r="L23" i="12"/>
  <c r="L22" i="12"/>
  <c r="L82" i="11"/>
  <c r="L81" i="11"/>
  <c r="L71" i="11"/>
  <c r="L70" i="11"/>
  <c r="L61" i="11"/>
  <c r="L60" i="11"/>
  <c r="L59" i="11"/>
  <c r="L58" i="11"/>
  <c r="L57" i="11"/>
  <c r="L56" i="11"/>
  <c r="L55" i="11"/>
  <c r="L54" i="11"/>
  <c r="L53" i="11"/>
  <c r="L52" i="11"/>
  <c r="L23" i="11"/>
  <c r="L22" i="11"/>
  <c r="L15" i="9"/>
  <c r="L14" i="9"/>
  <c r="L109" i="8"/>
  <c r="L108" i="8"/>
  <c r="L99" i="8"/>
  <c r="L94" i="8"/>
  <c r="L93" i="8"/>
  <c r="L65" i="8"/>
  <c r="L64" i="8"/>
  <c r="L27" i="8"/>
  <c r="L26" i="8"/>
  <c r="L19" i="8"/>
  <c r="L18" i="8"/>
  <c r="L82" i="7"/>
  <c r="L81" i="7"/>
  <c r="L71" i="7"/>
  <c r="L70" i="7"/>
  <c r="L60" i="7"/>
  <c r="L59" i="7"/>
  <c r="L58" i="7"/>
  <c r="L57" i="7"/>
  <c r="L56" i="7"/>
  <c r="L55" i="7"/>
  <c r="L54" i="7"/>
  <c r="L53" i="7"/>
  <c r="L52" i="7"/>
  <c r="L51" i="7"/>
  <c r="L23" i="7"/>
  <c r="L22" i="7"/>
  <c r="L228" i="5"/>
  <c r="L218" i="5"/>
  <c r="L213" i="5"/>
  <c r="L212" i="5"/>
  <c r="L171" i="5"/>
  <c r="L170" i="5"/>
  <c r="L162" i="5"/>
  <c r="L161" i="5"/>
  <c r="L121" i="5"/>
  <c r="L120" i="5"/>
  <c r="L103" i="5"/>
  <c r="L102" i="5"/>
  <c r="L96" i="5"/>
  <c r="L95" i="5"/>
  <c r="L87" i="5"/>
  <c r="L86" i="5"/>
  <c r="L85" i="5"/>
  <c r="L79" i="5"/>
  <c r="L78" i="5"/>
  <c r="L77" i="5"/>
  <c r="L50" i="5"/>
  <c r="L49" i="5"/>
  <c r="L36" i="5"/>
  <c r="L35" i="5"/>
  <c r="L26" i="5"/>
  <c r="L25" i="5"/>
  <c r="L18" i="5"/>
  <c r="L17" i="5"/>
  <c r="L66" i="4"/>
  <c r="L65" i="4"/>
  <c r="L58" i="4"/>
  <c r="L57" i="4"/>
  <c r="L50" i="4"/>
  <c r="L49" i="4"/>
  <c r="L23" i="4"/>
  <c r="L22" i="4"/>
  <c r="L88" i="3"/>
  <c r="L87" i="3"/>
  <c r="L77" i="3"/>
  <c r="L76" i="3"/>
  <c r="L65" i="3"/>
  <c r="L64" i="3"/>
  <c r="L63" i="3"/>
  <c r="L62" i="3"/>
  <c r="L61" i="3"/>
  <c r="L60" i="3"/>
  <c r="L59" i="3"/>
  <c r="L58" i="3"/>
  <c r="L57" i="3"/>
  <c r="L56" i="3"/>
  <c r="L23" i="3"/>
  <c r="L22" i="3"/>
  <c r="F171" i="5" l="1"/>
  <c r="G171" i="5" s="1"/>
  <c r="I171" i="5" s="1"/>
  <c r="F170" i="5"/>
  <c r="G170" i="5" s="1"/>
  <c r="I170" i="5" s="1"/>
  <c r="C171" i="5"/>
  <c r="B171" i="5"/>
  <c r="A171" i="5"/>
  <c r="C170" i="5"/>
  <c r="B170" i="5"/>
  <c r="A170" i="5"/>
  <c r="F167" i="5"/>
  <c r="C167" i="5"/>
  <c r="B167" i="5"/>
  <c r="A167" i="5"/>
  <c r="E174" i="5"/>
  <c r="K173" i="5"/>
  <c r="H173" i="5"/>
  <c r="J173" i="5" s="1"/>
  <c r="J96" i="6"/>
  <c r="J95" i="6"/>
  <c r="J94" i="6"/>
  <c r="D167" i="5" l="1"/>
  <c r="L167" i="5" s="1"/>
  <c r="L173" i="5" s="1"/>
  <c r="F173" i="5"/>
  <c r="J35" i="7"/>
  <c r="C35" i="7"/>
  <c r="B35" i="7"/>
  <c r="D35" i="7" s="1"/>
  <c r="L35" i="7" s="1"/>
  <c r="A35" i="7"/>
  <c r="J62" i="10"/>
  <c r="J61" i="10"/>
  <c r="J60" i="10"/>
  <c r="J59" i="10"/>
  <c r="J58" i="10"/>
  <c r="J57" i="10"/>
  <c r="J56" i="10"/>
  <c r="J55" i="10"/>
  <c r="J54" i="10"/>
  <c r="J53" i="10"/>
  <c r="J52" i="10"/>
  <c r="J51" i="10"/>
  <c r="J50" i="10"/>
  <c r="J49" i="10"/>
  <c r="J48" i="10"/>
  <c r="J47" i="10"/>
  <c r="J46" i="10"/>
  <c r="J45" i="10"/>
  <c r="J44" i="10"/>
  <c r="J43" i="10"/>
  <c r="J42" i="10"/>
  <c r="J41" i="10"/>
  <c r="J40" i="10"/>
  <c r="J39" i="10"/>
  <c r="J38" i="10"/>
  <c r="J37" i="10"/>
  <c r="J35" i="10"/>
  <c r="J34" i="10"/>
  <c r="J33" i="10"/>
  <c r="J32" i="10"/>
  <c r="J31" i="10"/>
  <c r="J30" i="10"/>
  <c r="J29" i="10"/>
  <c r="J28" i="10"/>
  <c r="J35" i="11"/>
  <c r="C35" i="11"/>
  <c r="B35" i="11"/>
  <c r="D35" i="11" s="1"/>
  <c r="L35" i="11" s="1"/>
  <c r="A35" i="11"/>
  <c r="G167" i="5" l="1"/>
  <c r="F256" i="13"/>
  <c r="F255" i="13"/>
  <c r="F254" i="13"/>
  <c r="F253" i="13"/>
  <c r="F252" i="13"/>
  <c r="F251" i="13"/>
  <c r="F250" i="13"/>
  <c r="F249" i="13"/>
  <c r="F248" i="13"/>
  <c r="F247" i="13"/>
  <c r="F246" i="13"/>
  <c r="F245" i="13"/>
  <c r="F244" i="13"/>
  <c r="G173" i="5" l="1"/>
  <c r="I167" i="5"/>
  <c r="I173" i="5" s="1"/>
  <c r="J65" i="3"/>
  <c r="J64" i="3"/>
  <c r="J63" i="3"/>
  <c r="J62" i="3"/>
  <c r="J61" i="3"/>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F32" i="3"/>
  <c r="F31" i="3"/>
  <c r="C32" i="3"/>
  <c r="B32" i="3"/>
  <c r="D32" i="3" s="1"/>
  <c r="L32" i="3" s="1"/>
  <c r="A32" i="3"/>
  <c r="C31" i="3"/>
  <c r="B31" i="3"/>
  <c r="A31" i="3"/>
  <c r="D31" i="3" l="1"/>
  <c r="L31" i="3" s="1"/>
  <c r="G32" i="3"/>
  <c r="I32" i="3" s="1"/>
  <c r="K67" i="3"/>
  <c r="H67" i="3"/>
  <c r="G31" i="3" l="1"/>
  <c r="I31" i="3" s="1"/>
  <c r="C39" i="3"/>
  <c r="B39" i="3"/>
  <c r="D39" i="3" s="1"/>
  <c r="L39" i="3" s="1"/>
  <c r="A39" i="3"/>
  <c r="H239" i="17" l="1"/>
  <c r="E239" i="17"/>
  <c r="K44" i="17"/>
  <c r="H44" i="17"/>
  <c r="K55" i="17"/>
  <c r="H55" i="17"/>
  <c r="K110" i="17"/>
  <c r="H110" i="17"/>
  <c r="E111" i="17"/>
  <c r="K151" i="17"/>
  <c r="H151" i="17"/>
  <c r="D147" i="17"/>
  <c r="L147" i="17" s="1"/>
  <c r="D146" i="17"/>
  <c r="L146" i="17" s="1"/>
  <c r="D145" i="17"/>
  <c r="L145" i="17" s="1"/>
  <c r="D144" i="17"/>
  <c r="L144" i="17" s="1"/>
  <c r="D143" i="17"/>
  <c r="L143" i="17" s="1"/>
  <c r="D142" i="17"/>
  <c r="L142" i="17" s="1"/>
  <c r="D141" i="17"/>
  <c r="L141" i="17" s="1"/>
  <c r="D140" i="17"/>
  <c r="L140" i="17" s="1"/>
  <c r="D139" i="17"/>
  <c r="L139" i="17" s="1"/>
  <c r="D138" i="17"/>
  <c r="L138" i="17" s="1"/>
  <c r="D137" i="17"/>
  <c r="L137" i="17" s="1"/>
  <c r="D136" i="17"/>
  <c r="L136" i="17" s="1"/>
  <c r="J148" i="17"/>
  <c r="G148" i="17"/>
  <c r="I148" i="17" s="1"/>
  <c r="J147" i="17"/>
  <c r="J146" i="17"/>
  <c r="J145" i="17"/>
  <c r="J144" i="17"/>
  <c r="J143" i="17"/>
  <c r="J142" i="17"/>
  <c r="J141" i="17"/>
  <c r="J140" i="17"/>
  <c r="J139" i="17"/>
  <c r="J138" i="17"/>
  <c r="J137" i="17"/>
  <c r="J136" i="17"/>
  <c r="D106" i="17"/>
  <c r="L106" i="17" s="1"/>
  <c r="D105" i="17"/>
  <c r="L105" i="17" s="1"/>
  <c r="D104" i="17"/>
  <c r="L104" i="17" s="1"/>
  <c r="D103" i="17"/>
  <c r="L103" i="17" s="1"/>
  <c r="D102" i="17"/>
  <c r="L102" i="17" s="1"/>
  <c r="D101" i="17"/>
  <c r="L101" i="17" s="1"/>
  <c r="J107" i="17"/>
  <c r="G107" i="17"/>
  <c r="I107" i="17" s="1"/>
  <c r="J106" i="17"/>
  <c r="J105" i="17"/>
  <c r="J104" i="17"/>
  <c r="J103" i="17"/>
  <c r="J102" i="17"/>
  <c r="J101" i="17"/>
  <c r="F189" i="13"/>
  <c r="F188" i="13"/>
  <c r="F186" i="13"/>
  <c r="D191" i="13"/>
  <c r="J191" i="13"/>
  <c r="D190" i="13"/>
  <c r="J151" i="17" l="1"/>
  <c r="J110" i="17"/>
  <c r="F110" i="17"/>
  <c r="F151" i="17"/>
  <c r="G141" i="17"/>
  <c r="I141" i="17" s="1"/>
  <c r="G142" i="17"/>
  <c r="I142" i="17" s="1"/>
  <c r="G146" i="17"/>
  <c r="I146" i="17" s="1"/>
  <c r="G145" i="17"/>
  <c r="I145" i="17" s="1"/>
  <c r="G139" i="17"/>
  <c r="I139" i="17" s="1"/>
  <c r="G138" i="17"/>
  <c r="I138" i="17" s="1"/>
  <c r="G140" i="17"/>
  <c r="I140" i="17" s="1"/>
  <c r="G147" i="17"/>
  <c r="I147" i="17" s="1"/>
  <c r="G137" i="17"/>
  <c r="I137" i="17" s="1"/>
  <c r="G143" i="17"/>
  <c r="I143" i="17" s="1"/>
  <c r="G136" i="17"/>
  <c r="I136" i="17" s="1"/>
  <c r="G144" i="17"/>
  <c r="I144" i="17" s="1"/>
  <c r="G105" i="17"/>
  <c r="I105" i="17" s="1"/>
  <c r="G106" i="17"/>
  <c r="I106" i="17" s="1"/>
  <c r="G104" i="17"/>
  <c r="I104" i="17" s="1"/>
  <c r="G101" i="17"/>
  <c r="G102" i="17"/>
  <c r="I102" i="17" s="1"/>
  <c r="G103" i="17"/>
  <c r="I103" i="17" s="1"/>
  <c r="L191" i="13"/>
  <c r="G191" i="13"/>
  <c r="I191" i="13" s="1"/>
  <c r="L110" i="17" l="1"/>
  <c r="G110" i="17"/>
  <c r="I101" i="17"/>
  <c r="I110" i="17" l="1"/>
  <c r="K111" i="17" s="1"/>
  <c r="D186" i="13"/>
  <c r="J186" i="13" l="1"/>
  <c r="L192" i="13"/>
  <c r="E196" i="13"/>
  <c r="K195" i="13"/>
  <c r="H195" i="13"/>
  <c r="J192" i="13"/>
  <c r="J190" i="13"/>
  <c r="J189" i="13"/>
  <c r="C189" i="13"/>
  <c r="B189" i="13"/>
  <c r="A189" i="13"/>
  <c r="J188" i="13"/>
  <c r="C188" i="13"/>
  <c r="B188" i="13"/>
  <c r="A188" i="13"/>
  <c r="J187" i="13"/>
  <c r="C187" i="13"/>
  <c r="B187" i="13"/>
  <c r="D187" i="13" s="1"/>
  <c r="A187" i="13"/>
  <c r="J195" i="13" l="1"/>
  <c r="D189" i="13"/>
  <c r="L189" i="13" s="1"/>
  <c r="D188" i="13"/>
  <c r="G188" i="13" s="1"/>
  <c r="I188" i="13" s="1"/>
  <c r="G187" i="13"/>
  <c r="I187" i="13" s="1"/>
  <c r="G186" i="13"/>
  <c r="I186" i="13" s="1"/>
  <c r="L186" i="13"/>
  <c r="F195" i="13"/>
  <c r="G192" i="13"/>
  <c r="I192" i="13" s="1"/>
  <c r="L190" i="13"/>
  <c r="G190" i="13"/>
  <c r="I190" i="13" s="1"/>
  <c r="L187" i="13"/>
  <c r="G189" i="13" l="1"/>
  <c r="I189" i="13" s="1"/>
  <c r="I195" i="13" s="1"/>
  <c r="L188" i="13"/>
  <c r="L195" i="13" s="1"/>
  <c r="G195" i="13" l="1"/>
  <c r="K196" i="13"/>
  <c r="F85" i="17" l="1"/>
  <c r="G85" i="17" s="1"/>
  <c r="I85" i="17" s="1"/>
  <c r="F84" i="17"/>
  <c r="G84" i="17" s="1"/>
  <c r="I84" i="17" s="1"/>
  <c r="F83" i="17"/>
  <c r="F82" i="17"/>
  <c r="F81" i="17"/>
  <c r="F80" i="17"/>
  <c r="F79" i="17"/>
  <c r="F74" i="17"/>
  <c r="G74" i="17" s="1"/>
  <c r="I74" i="17" s="1"/>
  <c r="F73" i="17"/>
  <c r="G73" i="17" s="1"/>
  <c r="I73" i="17" s="1"/>
  <c r="F72" i="17"/>
  <c r="F71" i="17"/>
  <c r="F70" i="17"/>
  <c r="F69" i="17"/>
  <c r="F64" i="17"/>
  <c r="G64" i="17" s="1"/>
  <c r="I64" i="17" s="1"/>
  <c r="F63" i="17"/>
  <c r="G63" i="17" s="1"/>
  <c r="I63" i="17" s="1"/>
  <c r="F62" i="17"/>
  <c r="F61" i="17"/>
  <c r="F60" i="17"/>
  <c r="F59" i="17"/>
  <c r="F58" i="17"/>
  <c r="B87" i="17"/>
  <c r="B76" i="17"/>
  <c r="B66" i="17"/>
  <c r="E88" i="17"/>
  <c r="K87" i="17"/>
  <c r="H87" i="17"/>
  <c r="J87" i="17" s="1"/>
  <c r="J85" i="17"/>
  <c r="C85" i="17"/>
  <c r="B85" i="17"/>
  <c r="A85" i="17"/>
  <c r="J84" i="17"/>
  <c r="C84" i="17"/>
  <c r="B84" i="17"/>
  <c r="A84" i="17"/>
  <c r="J83" i="17"/>
  <c r="C83" i="17"/>
  <c r="B83" i="17"/>
  <c r="D83" i="17" s="1"/>
  <c r="L83" i="17" s="1"/>
  <c r="A83" i="17"/>
  <c r="J82" i="17"/>
  <c r="C82" i="17"/>
  <c r="B82" i="17"/>
  <c r="D82" i="17" s="1"/>
  <c r="L82" i="17" s="1"/>
  <c r="A82" i="17"/>
  <c r="J81" i="17"/>
  <c r="C81" i="17"/>
  <c r="B81" i="17"/>
  <c r="D81" i="17" s="1"/>
  <c r="L81" i="17" s="1"/>
  <c r="A81" i="17"/>
  <c r="J80" i="17"/>
  <c r="C80" i="17"/>
  <c r="B80" i="17"/>
  <c r="D80" i="17" s="1"/>
  <c r="L80" i="17" s="1"/>
  <c r="A80" i="17"/>
  <c r="J79" i="17"/>
  <c r="C79" i="17"/>
  <c r="B79" i="17"/>
  <c r="D79" i="17" s="1"/>
  <c r="L79" i="17" s="1"/>
  <c r="A79" i="17"/>
  <c r="E77" i="17"/>
  <c r="K76" i="17"/>
  <c r="H76" i="17"/>
  <c r="J76" i="17" s="1"/>
  <c r="J74" i="17"/>
  <c r="C74" i="17"/>
  <c r="B74" i="17"/>
  <c r="A74" i="17"/>
  <c r="J73" i="17"/>
  <c r="C73" i="17"/>
  <c r="B73" i="17"/>
  <c r="A73" i="17"/>
  <c r="J72" i="17"/>
  <c r="C72" i="17"/>
  <c r="B72" i="17"/>
  <c r="D72" i="17" s="1"/>
  <c r="L72" i="17" s="1"/>
  <c r="A72" i="17"/>
  <c r="J71" i="17"/>
  <c r="C71" i="17"/>
  <c r="B71" i="17"/>
  <c r="D71" i="17" s="1"/>
  <c r="L71" i="17" s="1"/>
  <c r="A71" i="17"/>
  <c r="J70" i="17"/>
  <c r="C70" i="17"/>
  <c r="B70" i="17"/>
  <c r="D70" i="17" s="1"/>
  <c r="L70" i="17" s="1"/>
  <c r="A70" i="17"/>
  <c r="J69" i="17"/>
  <c r="C69" i="17"/>
  <c r="B69" i="17"/>
  <c r="D69" i="17" s="1"/>
  <c r="L69" i="17" s="1"/>
  <c r="A69" i="17"/>
  <c r="E67" i="17"/>
  <c r="K66" i="17"/>
  <c r="H66" i="17"/>
  <c r="J66" i="17" s="1"/>
  <c r="J64" i="17"/>
  <c r="C64" i="17"/>
  <c r="B64" i="17"/>
  <c r="A64" i="17"/>
  <c r="J63" i="17"/>
  <c r="C63" i="17"/>
  <c r="B63" i="17"/>
  <c r="A63" i="17"/>
  <c r="J62" i="17"/>
  <c r="C62" i="17"/>
  <c r="B62" i="17"/>
  <c r="D62" i="17" s="1"/>
  <c r="L62" i="17" s="1"/>
  <c r="A62" i="17"/>
  <c r="J61" i="17"/>
  <c r="C61" i="17"/>
  <c r="B61" i="17"/>
  <c r="D61" i="17" s="1"/>
  <c r="L61" i="17" s="1"/>
  <c r="A61" i="17"/>
  <c r="J60" i="17"/>
  <c r="C60" i="17"/>
  <c r="B60" i="17"/>
  <c r="D60" i="17" s="1"/>
  <c r="L60" i="17" s="1"/>
  <c r="A60" i="17"/>
  <c r="J59" i="17"/>
  <c r="C59" i="17"/>
  <c r="B59" i="17"/>
  <c r="D59" i="17" s="1"/>
  <c r="L59" i="17" s="1"/>
  <c r="A59" i="17"/>
  <c r="J58" i="17"/>
  <c r="C58" i="17"/>
  <c r="B58" i="17"/>
  <c r="D58" i="17" s="1"/>
  <c r="L58" i="17" s="1"/>
  <c r="A58" i="17"/>
  <c r="G80" i="17" l="1"/>
  <c r="I80" i="17" s="1"/>
  <c r="G83" i="17"/>
  <c r="I83" i="17" s="1"/>
  <c r="G81" i="17"/>
  <c r="I81" i="17" s="1"/>
  <c r="F76" i="17"/>
  <c r="F87" i="17"/>
  <c r="G82" i="17"/>
  <c r="I82" i="17" s="1"/>
  <c r="G79" i="17"/>
  <c r="F66" i="17"/>
  <c r="G70" i="17"/>
  <c r="I70" i="17" s="1"/>
  <c r="G69" i="17"/>
  <c r="I69" i="17" s="1"/>
  <c r="G71" i="17"/>
  <c r="I71" i="17" s="1"/>
  <c r="G72" i="17"/>
  <c r="I72" i="17" s="1"/>
  <c r="G61" i="17"/>
  <c r="I61" i="17" s="1"/>
  <c r="G60" i="17"/>
  <c r="I60" i="17" s="1"/>
  <c r="G62" i="17"/>
  <c r="I62" i="17" s="1"/>
  <c r="G59" i="17"/>
  <c r="I59" i="17" s="1"/>
  <c r="G58" i="17"/>
  <c r="F128" i="13"/>
  <c r="F127" i="13"/>
  <c r="F126" i="13"/>
  <c r="F125" i="13"/>
  <c r="F124" i="13"/>
  <c r="F123" i="13"/>
  <c r="F118" i="13"/>
  <c r="F117" i="13"/>
  <c r="F116" i="13"/>
  <c r="F115" i="13"/>
  <c r="F114" i="13"/>
  <c r="F113" i="13"/>
  <c r="F97" i="13"/>
  <c r="F96" i="13"/>
  <c r="F95" i="13"/>
  <c r="F94" i="13"/>
  <c r="F93" i="13"/>
  <c r="F92" i="13"/>
  <c r="F91" i="13"/>
  <c r="F86" i="13"/>
  <c r="F85" i="13"/>
  <c r="F84" i="13"/>
  <c r="F83" i="13"/>
  <c r="F82" i="13"/>
  <c r="F81" i="13"/>
  <c r="F80" i="13"/>
  <c r="F75" i="13"/>
  <c r="F74" i="13"/>
  <c r="F73" i="13"/>
  <c r="F72" i="13"/>
  <c r="F71" i="13"/>
  <c r="F70" i="13"/>
  <c r="F69" i="13"/>
  <c r="B130" i="13"/>
  <c r="B120" i="13"/>
  <c r="B99" i="13"/>
  <c r="B88" i="13"/>
  <c r="B77" i="13"/>
  <c r="L87" i="17" l="1"/>
  <c r="I79" i="17"/>
  <c r="I87" i="17" s="1"/>
  <c r="K88" i="17" s="1"/>
  <c r="G87" i="17"/>
  <c r="L66" i="17"/>
  <c r="I76" i="17"/>
  <c r="K77" i="17" s="1"/>
  <c r="G76" i="17"/>
  <c r="L76" i="17"/>
  <c r="G66" i="17"/>
  <c r="I58" i="17"/>
  <c r="I66" i="17" s="1"/>
  <c r="K67" i="17" l="1"/>
  <c r="E131" i="13" l="1"/>
  <c r="K130" i="13"/>
  <c r="H130" i="13"/>
  <c r="J130" i="13" s="1"/>
  <c r="L128" i="13"/>
  <c r="J128" i="13"/>
  <c r="G128" i="13"/>
  <c r="I128" i="13" s="1"/>
  <c r="C128" i="13"/>
  <c r="B128" i="13"/>
  <c r="A128" i="13"/>
  <c r="L127" i="13"/>
  <c r="J127" i="13"/>
  <c r="G127" i="13"/>
  <c r="I127" i="13" s="1"/>
  <c r="C127" i="13"/>
  <c r="B127" i="13"/>
  <c r="A127" i="13"/>
  <c r="J126" i="13"/>
  <c r="C126" i="13"/>
  <c r="B126" i="13"/>
  <c r="A126" i="13"/>
  <c r="J125" i="13"/>
  <c r="C125" i="13"/>
  <c r="B125" i="13"/>
  <c r="A125" i="13"/>
  <c r="J124" i="13"/>
  <c r="C124" i="13"/>
  <c r="B124" i="13"/>
  <c r="A124" i="13"/>
  <c r="J123" i="13"/>
  <c r="C123" i="13"/>
  <c r="B123" i="13"/>
  <c r="D123" i="13" s="1"/>
  <c r="A123" i="13"/>
  <c r="E121" i="13"/>
  <c r="K120" i="13"/>
  <c r="H120" i="13"/>
  <c r="J120" i="13" s="1"/>
  <c r="J118" i="13"/>
  <c r="G118" i="13"/>
  <c r="I118" i="13" s="1"/>
  <c r="C118" i="13"/>
  <c r="B118" i="13"/>
  <c r="A118" i="13"/>
  <c r="J117" i="13"/>
  <c r="G117" i="13"/>
  <c r="I117" i="13" s="1"/>
  <c r="C117" i="13"/>
  <c r="B117" i="13"/>
  <c r="A117" i="13"/>
  <c r="J116" i="13"/>
  <c r="C116" i="13"/>
  <c r="B116" i="13"/>
  <c r="D116" i="13" s="1"/>
  <c r="L116" i="13" s="1"/>
  <c r="A116" i="13"/>
  <c r="J115" i="13"/>
  <c r="C115" i="13"/>
  <c r="B115" i="13"/>
  <c r="D115" i="13" s="1"/>
  <c r="L115" i="13" s="1"/>
  <c r="A115" i="13"/>
  <c r="J114" i="13"/>
  <c r="C114" i="13"/>
  <c r="B114" i="13"/>
  <c r="D114" i="13" s="1"/>
  <c r="L114" i="13" s="1"/>
  <c r="A114" i="13"/>
  <c r="J113" i="13"/>
  <c r="C113" i="13"/>
  <c r="B113" i="13"/>
  <c r="D113" i="13" s="1"/>
  <c r="L113" i="13" s="1"/>
  <c r="A113" i="13"/>
  <c r="E100" i="13"/>
  <c r="K99" i="13"/>
  <c r="H99" i="13"/>
  <c r="J99" i="13" s="1"/>
  <c r="J97" i="13"/>
  <c r="G97" i="13"/>
  <c r="I97" i="13" s="1"/>
  <c r="C97" i="13"/>
  <c r="B97" i="13"/>
  <c r="A97" i="13"/>
  <c r="J96" i="13"/>
  <c r="G96" i="13"/>
  <c r="I96" i="13" s="1"/>
  <c r="C96" i="13"/>
  <c r="B96" i="13"/>
  <c r="A96" i="13"/>
  <c r="J95" i="13"/>
  <c r="C95" i="13"/>
  <c r="B95" i="13"/>
  <c r="D95" i="13" s="1"/>
  <c r="L95" i="13" s="1"/>
  <c r="A95" i="13"/>
  <c r="J94" i="13"/>
  <c r="C94" i="13"/>
  <c r="B94" i="13"/>
  <c r="D94" i="13" s="1"/>
  <c r="L94" i="13" s="1"/>
  <c r="A94" i="13"/>
  <c r="J93" i="13"/>
  <c r="C93" i="13"/>
  <c r="B93" i="13"/>
  <c r="D93" i="13" s="1"/>
  <c r="L93" i="13" s="1"/>
  <c r="A93" i="13"/>
  <c r="J92" i="13"/>
  <c r="C92" i="13"/>
  <c r="B92" i="13"/>
  <c r="D92" i="13" s="1"/>
  <c r="L92" i="13" s="1"/>
  <c r="A92" i="13"/>
  <c r="J91" i="13"/>
  <c r="C91" i="13"/>
  <c r="B91" i="13"/>
  <c r="D91" i="13" s="1"/>
  <c r="L91" i="13" s="1"/>
  <c r="A91" i="13"/>
  <c r="E89" i="13"/>
  <c r="K88" i="13"/>
  <c r="H88" i="13"/>
  <c r="J88" i="13" s="1"/>
  <c r="J86" i="13"/>
  <c r="G86" i="13"/>
  <c r="I86" i="13" s="1"/>
  <c r="C86" i="13"/>
  <c r="B86" i="13"/>
  <c r="A86" i="13"/>
  <c r="J85" i="13"/>
  <c r="G85" i="13"/>
  <c r="I85" i="13" s="1"/>
  <c r="C85" i="13"/>
  <c r="B85" i="13"/>
  <c r="A85" i="13"/>
  <c r="J84" i="13"/>
  <c r="C84" i="13"/>
  <c r="B84" i="13"/>
  <c r="D84" i="13" s="1"/>
  <c r="L84" i="13" s="1"/>
  <c r="A84" i="13"/>
  <c r="J83" i="13"/>
  <c r="C83" i="13"/>
  <c r="B83" i="13"/>
  <c r="D83" i="13" s="1"/>
  <c r="L83" i="13" s="1"/>
  <c r="A83" i="13"/>
  <c r="J82" i="13"/>
  <c r="C82" i="13"/>
  <c r="B82" i="13"/>
  <c r="D82" i="13" s="1"/>
  <c r="L82" i="13" s="1"/>
  <c r="A82" i="13"/>
  <c r="J81" i="13"/>
  <c r="C81" i="13"/>
  <c r="B81" i="13"/>
  <c r="D81" i="13" s="1"/>
  <c r="L81" i="13" s="1"/>
  <c r="A81" i="13"/>
  <c r="J80" i="13"/>
  <c r="C80" i="13"/>
  <c r="B80" i="13"/>
  <c r="D80" i="13" s="1"/>
  <c r="L80" i="13" s="1"/>
  <c r="A80" i="13"/>
  <c r="E78" i="13"/>
  <c r="K77" i="13"/>
  <c r="H77" i="13"/>
  <c r="J77" i="13" s="1"/>
  <c r="J75" i="13"/>
  <c r="G75" i="13"/>
  <c r="I75" i="13" s="1"/>
  <c r="C75" i="13"/>
  <c r="B75" i="13"/>
  <c r="A75" i="13"/>
  <c r="J74" i="13"/>
  <c r="G74" i="13"/>
  <c r="I74" i="13" s="1"/>
  <c r="C74" i="13"/>
  <c r="B74" i="13"/>
  <c r="A74" i="13"/>
  <c r="J73" i="13"/>
  <c r="C73" i="13"/>
  <c r="B73" i="13"/>
  <c r="D73" i="13" s="1"/>
  <c r="L73" i="13" s="1"/>
  <c r="A73" i="13"/>
  <c r="J72" i="13"/>
  <c r="C72" i="13"/>
  <c r="B72" i="13"/>
  <c r="D72" i="13" s="1"/>
  <c r="L72" i="13" s="1"/>
  <c r="A72" i="13"/>
  <c r="J71" i="13"/>
  <c r="C71" i="13"/>
  <c r="B71" i="13"/>
  <c r="D71" i="13" s="1"/>
  <c r="L71" i="13" s="1"/>
  <c r="A71" i="13"/>
  <c r="J70" i="13"/>
  <c r="C70" i="13"/>
  <c r="B70" i="13"/>
  <c r="D70" i="13" s="1"/>
  <c r="L70" i="13" s="1"/>
  <c r="A70" i="13"/>
  <c r="J69" i="13"/>
  <c r="C69" i="13"/>
  <c r="B69" i="13"/>
  <c r="D69" i="13" s="1"/>
  <c r="L69" i="13" s="1"/>
  <c r="A69" i="13"/>
  <c r="D124" i="13" l="1"/>
  <c r="L124" i="13" s="1"/>
  <c r="D125" i="13"/>
  <c r="L125" i="13" s="1"/>
  <c r="D126" i="13"/>
  <c r="L126" i="13" s="1"/>
  <c r="L123" i="13"/>
  <c r="G123" i="13"/>
  <c r="I123" i="13" s="1"/>
  <c r="F99" i="13"/>
  <c r="F130" i="13"/>
  <c r="G91" i="13"/>
  <c r="I91" i="13" s="1"/>
  <c r="F77" i="13"/>
  <c r="G81" i="13"/>
  <c r="I81" i="13" s="1"/>
  <c r="F120" i="13"/>
  <c r="G83" i="13"/>
  <c r="I83" i="13" s="1"/>
  <c r="G116" i="13"/>
  <c r="I116" i="13" s="1"/>
  <c r="G113" i="13"/>
  <c r="I113" i="13" s="1"/>
  <c r="G114" i="13"/>
  <c r="I114" i="13" s="1"/>
  <c r="G115" i="13"/>
  <c r="I115" i="13" s="1"/>
  <c r="G93" i="13"/>
  <c r="I93" i="13" s="1"/>
  <c r="G95" i="13"/>
  <c r="I95" i="13" s="1"/>
  <c r="G92" i="13"/>
  <c r="I92" i="13" s="1"/>
  <c r="G94" i="13"/>
  <c r="I94" i="13" s="1"/>
  <c r="G82" i="13"/>
  <c r="I82" i="13" s="1"/>
  <c r="G84" i="13"/>
  <c r="I84" i="13" s="1"/>
  <c r="G80" i="13"/>
  <c r="F88" i="13"/>
  <c r="G73" i="13"/>
  <c r="I73" i="13" s="1"/>
  <c r="G71" i="13"/>
  <c r="I71" i="13" s="1"/>
  <c r="G72" i="13"/>
  <c r="I72" i="13" s="1"/>
  <c r="G69" i="13"/>
  <c r="G70" i="13"/>
  <c r="I70" i="13" s="1"/>
  <c r="L317" i="13"/>
  <c r="J317" i="13"/>
  <c r="L316" i="13"/>
  <c r="J316" i="13"/>
  <c r="J315" i="13"/>
  <c r="J314" i="13"/>
  <c r="J313" i="13"/>
  <c r="J312" i="13"/>
  <c r="J311" i="13"/>
  <c r="J310" i="13"/>
  <c r="J309" i="13"/>
  <c r="J308" i="13"/>
  <c r="J307" i="13"/>
  <c r="J306" i="13"/>
  <c r="J305" i="13"/>
  <c r="J304" i="13"/>
  <c r="J303" i="13"/>
  <c r="J302" i="13"/>
  <c r="J301" i="13"/>
  <c r="J300" i="13"/>
  <c r="J299" i="13"/>
  <c r="J298" i="13"/>
  <c r="J297" i="13"/>
  <c r="J296" i="13"/>
  <c r="J295" i="13"/>
  <c r="J294" i="13"/>
  <c r="J293" i="13"/>
  <c r="G317" i="13"/>
  <c r="I317" i="13" s="1"/>
  <c r="G316" i="13"/>
  <c r="I316" i="13" s="1"/>
  <c r="D314" i="13"/>
  <c r="D313" i="13"/>
  <c r="D312" i="13"/>
  <c r="D311" i="13"/>
  <c r="D310" i="13"/>
  <c r="D308" i="13"/>
  <c r="D306" i="13"/>
  <c r="D305" i="13"/>
  <c r="D303" i="13"/>
  <c r="D300" i="13"/>
  <c r="D298" i="13"/>
  <c r="D296" i="13"/>
  <c r="D295" i="13"/>
  <c r="D292" i="13"/>
  <c r="E320" i="13"/>
  <c r="K319" i="13"/>
  <c r="H319" i="13"/>
  <c r="J319" i="13" s="1"/>
  <c r="J292" i="13"/>
  <c r="L287" i="13"/>
  <c r="J287" i="13"/>
  <c r="L286" i="13"/>
  <c r="J286" i="13"/>
  <c r="J285" i="13"/>
  <c r="J284" i="13"/>
  <c r="J283" i="13"/>
  <c r="J282" i="13"/>
  <c r="J281" i="13"/>
  <c r="J280" i="13"/>
  <c r="J279" i="13"/>
  <c r="J278" i="13"/>
  <c r="J277" i="13"/>
  <c r="J276" i="13"/>
  <c r="J275" i="13"/>
  <c r="J274" i="13"/>
  <c r="J273" i="13"/>
  <c r="J272" i="13"/>
  <c r="J271" i="13"/>
  <c r="J270" i="13"/>
  <c r="J269" i="13"/>
  <c r="J268" i="13"/>
  <c r="J267" i="13"/>
  <c r="J266" i="13"/>
  <c r="J265" i="13"/>
  <c r="J264" i="13"/>
  <c r="J263" i="13"/>
  <c r="J262" i="13"/>
  <c r="F287" i="13"/>
  <c r="G287" i="13" s="1"/>
  <c r="I287" i="13" s="1"/>
  <c r="F286" i="13"/>
  <c r="G286" i="13" s="1"/>
  <c r="I286" i="13" s="1"/>
  <c r="F285" i="13"/>
  <c r="F284" i="13"/>
  <c r="F283" i="13"/>
  <c r="F282" i="13"/>
  <c r="F281" i="13"/>
  <c r="F280" i="13"/>
  <c r="F279" i="13"/>
  <c r="F278" i="13"/>
  <c r="F277" i="13"/>
  <c r="F276" i="13"/>
  <c r="F275" i="13"/>
  <c r="F274" i="13"/>
  <c r="F273" i="13"/>
  <c r="F272" i="13"/>
  <c r="F271" i="13"/>
  <c r="F270" i="13"/>
  <c r="F269" i="13"/>
  <c r="F268" i="13"/>
  <c r="F267" i="13"/>
  <c r="F266" i="13"/>
  <c r="F265" i="13"/>
  <c r="F264" i="13"/>
  <c r="F263" i="13"/>
  <c r="F262" i="13"/>
  <c r="F261" i="13"/>
  <c r="C287" i="13"/>
  <c r="C286" i="13"/>
  <c r="C285" i="13"/>
  <c r="C284" i="13"/>
  <c r="C283" i="13"/>
  <c r="C282" i="13"/>
  <c r="C281" i="13"/>
  <c r="C280" i="13"/>
  <c r="C279" i="13"/>
  <c r="C278" i="13"/>
  <c r="C277" i="13"/>
  <c r="C276" i="13"/>
  <c r="C275" i="13"/>
  <c r="C274" i="13"/>
  <c r="C273" i="13"/>
  <c r="C272" i="13"/>
  <c r="C271" i="13"/>
  <c r="C270" i="13"/>
  <c r="C269" i="13"/>
  <c r="C268" i="13"/>
  <c r="C267" i="13"/>
  <c r="C266" i="13"/>
  <c r="C265" i="13"/>
  <c r="C264" i="13"/>
  <c r="C263" i="13"/>
  <c r="C262" i="13"/>
  <c r="C261" i="13"/>
  <c r="B287" i="13"/>
  <c r="B286" i="13"/>
  <c r="B285" i="13"/>
  <c r="D285" i="13" s="1"/>
  <c r="B284" i="13"/>
  <c r="D284" i="13" s="1"/>
  <c r="B283" i="13"/>
  <c r="B282" i="13"/>
  <c r="D282" i="13" s="1"/>
  <c r="B281" i="13"/>
  <c r="D281" i="13" s="1"/>
  <c r="B280" i="13"/>
  <c r="D280" i="13" s="1"/>
  <c r="B279" i="13"/>
  <c r="D279" i="13" s="1"/>
  <c r="B278" i="13"/>
  <c r="D278" i="13" s="1"/>
  <c r="B277" i="13"/>
  <c r="D277" i="13" s="1"/>
  <c r="B276" i="13"/>
  <c r="D276" i="13" s="1"/>
  <c r="B275" i="13"/>
  <c r="B274" i="13"/>
  <c r="D274" i="13" s="1"/>
  <c r="B273" i="13"/>
  <c r="D273" i="13" s="1"/>
  <c r="B272" i="13"/>
  <c r="D272" i="13" s="1"/>
  <c r="B271" i="13"/>
  <c r="D271" i="13" s="1"/>
  <c r="B270" i="13"/>
  <c r="D270" i="13" s="1"/>
  <c r="B269" i="13"/>
  <c r="D269" i="13" s="1"/>
  <c r="B268" i="13"/>
  <c r="D268" i="13" s="1"/>
  <c r="B267" i="13"/>
  <c r="B266" i="13"/>
  <c r="D266" i="13" s="1"/>
  <c r="B265" i="13"/>
  <c r="D265" i="13" s="1"/>
  <c r="B264" i="13"/>
  <c r="D264" i="13" s="1"/>
  <c r="B263" i="13"/>
  <c r="D263" i="13" s="1"/>
  <c r="B262" i="13"/>
  <c r="D262" i="13" s="1"/>
  <c r="B261" i="13"/>
  <c r="D261" i="13" s="1"/>
  <c r="A287" i="13"/>
  <c r="A286" i="13"/>
  <c r="A285" i="13"/>
  <c r="A284" i="13"/>
  <c r="A283" i="13"/>
  <c r="A282" i="13"/>
  <c r="A281" i="13"/>
  <c r="A280" i="13"/>
  <c r="A279" i="13"/>
  <c r="A278" i="13"/>
  <c r="A277" i="13"/>
  <c r="A276" i="13"/>
  <c r="A275" i="13"/>
  <c r="A274" i="13"/>
  <c r="A273" i="13"/>
  <c r="A272" i="13"/>
  <c r="A271" i="13"/>
  <c r="A270" i="13"/>
  <c r="A269" i="13"/>
  <c r="A268" i="13"/>
  <c r="A267" i="13"/>
  <c r="A266" i="13"/>
  <c r="A265" i="13"/>
  <c r="A264" i="13"/>
  <c r="A263" i="13"/>
  <c r="A262" i="13"/>
  <c r="A261" i="13"/>
  <c r="E290" i="13"/>
  <c r="K289" i="13"/>
  <c r="H289" i="13"/>
  <c r="J289" i="13" s="1"/>
  <c r="J261" i="13"/>
  <c r="L256" i="13"/>
  <c r="J256" i="13"/>
  <c r="G256" i="13"/>
  <c r="I256" i="13" s="1"/>
  <c r="L255" i="13"/>
  <c r="J255" i="13"/>
  <c r="G255" i="13"/>
  <c r="I255" i="13" s="1"/>
  <c r="J254" i="13"/>
  <c r="J253" i="13"/>
  <c r="J252" i="13"/>
  <c r="J251" i="13"/>
  <c r="J250" i="13"/>
  <c r="J249" i="13"/>
  <c r="J248" i="13"/>
  <c r="J247" i="13"/>
  <c r="J246" i="13"/>
  <c r="J245" i="13"/>
  <c r="J244" i="13"/>
  <c r="C256" i="13"/>
  <c r="C255" i="13"/>
  <c r="C254" i="13"/>
  <c r="C253" i="13"/>
  <c r="C252" i="13"/>
  <c r="C251" i="13"/>
  <c r="C250" i="13"/>
  <c r="C249" i="13"/>
  <c r="C248" i="13"/>
  <c r="C247" i="13"/>
  <c r="C246" i="13"/>
  <c r="C245" i="13"/>
  <c r="C244" i="13"/>
  <c r="B256" i="13"/>
  <c r="B255" i="13"/>
  <c r="B254" i="13"/>
  <c r="B253" i="13"/>
  <c r="B252" i="13"/>
  <c r="B251" i="13"/>
  <c r="B250" i="13"/>
  <c r="D250" i="13" s="1"/>
  <c r="B249" i="13"/>
  <c r="B248" i="13"/>
  <c r="B247" i="13"/>
  <c r="B246" i="13"/>
  <c r="D246" i="13" s="1"/>
  <c r="B245" i="13"/>
  <c r="B244" i="13"/>
  <c r="D244" i="13" s="1"/>
  <c r="A256" i="13"/>
  <c r="A255" i="13"/>
  <c r="A254" i="13"/>
  <c r="A253" i="13"/>
  <c r="A252" i="13"/>
  <c r="A251" i="13"/>
  <c r="A250" i="13"/>
  <c r="A249" i="13"/>
  <c r="A248" i="13"/>
  <c r="A247" i="13"/>
  <c r="A246" i="13"/>
  <c r="A245" i="13"/>
  <c r="A244" i="13"/>
  <c r="E259" i="13"/>
  <c r="K258" i="13"/>
  <c r="H258" i="13"/>
  <c r="J258" i="13" s="1"/>
  <c r="L222" i="13"/>
  <c r="J222" i="13"/>
  <c r="L221" i="13"/>
  <c r="J221" i="13"/>
  <c r="J220" i="13"/>
  <c r="J219" i="13"/>
  <c r="J218" i="13"/>
  <c r="J217" i="13"/>
  <c r="J216" i="13"/>
  <c r="J215" i="13"/>
  <c r="J214" i="13"/>
  <c r="J213" i="13"/>
  <c r="J212" i="13"/>
  <c r="J211" i="13"/>
  <c r="G222" i="13"/>
  <c r="I222" i="13" s="1"/>
  <c r="G221" i="13"/>
  <c r="I221" i="13" s="1"/>
  <c r="F220" i="13"/>
  <c r="F219" i="13"/>
  <c r="F218" i="13"/>
  <c r="F217" i="13"/>
  <c r="F216" i="13"/>
  <c r="F215" i="13"/>
  <c r="F214" i="13"/>
  <c r="F213" i="13"/>
  <c r="F212" i="13"/>
  <c r="F211" i="13"/>
  <c r="F210" i="13"/>
  <c r="C222" i="13"/>
  <c r="C221" i="13"/>
  <c r="B222" i="13"/>
  <c r="A222" i="13"/>
  <c r="B221" i="13"/>
  <c r="A221" i="13"/>
  <c r="C220" i="13"/>
  <c r="C219" i="13"/>
  <c r="C218" i="13"/>
  <c r="C217" i="13"/>
  <c r="C216" i="13"/>
  <c r="C215" i="13"/>
  <c r="C214" i="13"/>
  <c r="C213" i="13"/>
  <c r="C212" i="13"/>
  <c r="C211" i="13"/>
  <c r="C210" i="13"/>
  <c r="B220" i="13"/>
  <c r="D220" i="13" s="1"/>
  <c r="B219" i="13"/>
  <c r="D219" i="13" s="1"/>
  <c r="B218" i="13"/>
  <c r="B217" i="13"/>
  <c r="D217" i="13" s="1"/>
  <c r="B216" i="13"/>
  <c r="D216" i="13" s="1"/>
  <c r="B215" i="13"/>
  <c r="D215" i="13" s="1"/>
  <c r="B214" i="13"/>
  <c r="B213" i="13"/>
  <c r="D213" i="13" s="1"/>
  <c r="B212" i="13"/>
  <c r="D212" i="13" s="1"/>
  <c r="B211" i="13"/>
  <c r="D211" i="13" s="1"/>
  <c r="B210" i="13"/>
  <c r="D210" i="13" s="1"/>
  <c r="A220" i="13"/>
  <c r="A219" i="13"/>
  <c r="A218" i="13"/>
  <c r="A217" i="13"/>
  <c r="A216" i="13"/>
  <c r="A215" i="13"/>
  <c r="A214" i="13"/>
  <c r="A213" i="13"/>
  <c r="A212" i="13"/>
  <c r="A211" i="13"/>
  <c r="A210" i="13"/>
  <c r="E225" i="13"/>
  <c r="K224" i="13"/>
  <c r="H224" i="13"/>
  <c r="J224" i="13" s="1"/>
  <c r="J210" i="13"/>
  <c r="G125" i="13" l="1"/>
  <c r="I125" i="13" s="1"/>
  <c r="G124" i="13"/>
  <c r="I124" i="13" s="1"/>
  <c r="D218" i="13"/>
  <c r="L218" i="13" s="1"/>
  <c r="D253" i="13"/>
  <c r="L253" i="13" s="1"/>
  <c r="D293" i="13"/>
  <c r="L293" i="13" s="1"/>
  <c r="D297" i="13"/>
  <c r="L297" i="13" s="1"/>
  <c r="D301" i="13"/>
  <c r="G301" i="13" s="1"/>
  <c r="I301" i="13" s="1"/>
  <c r="D309" i="13"/>
  <c r="L309" i="13" s="1"/>
  <c r="D214" i="13"/>
  <c r="L214" i="13" s="1"/>
  <c r="D249" i="13"/>
  <c r="G249" i="13" s="1"/>
  <c r="I249" i="13" s="1"/>
  <c r="D304" i="13"/>
  <c r="L304" i="13" s="1"/>
  <c r="D247" i="13"/>
  <c r="L247" i="13" s="1"/>
  <c r="D294" i="13"/>
  <c r="L294" i="13" s="1"/>
  <c r="D302" i="13"/>
  <c r="L302" i="13" s="1"/>
  <c r="D251" i="13"/>
  <c r="L251" i="13" s="1"/>
  <c r="D245" i="13"/>
  <c r="L245" i="13" s="1"/>
  <c r="D248" i="13"/>
  <c r="L248" i="13" s="1"/>
  <c r="D252" i="13"/>
  <c r="G252" i="13" s="1"/>
  <c r="I252" i="13" s="1"/>
  <c r="D254" i="13"/>
  <c r="L254" i="13" s="1"/>
  <c r="D267" i="13"/>
  <c r="G267" i="13" s="1"/>
  <c r="I267" i="13" s="1"/>
  <c r="D275" i="13"/>
  <c r="L275" i="13" s="1"/>
  <c r="D283" i="13"/>
  <c r="L283" i="13" s="1"/>
  <c r="D299" i="13"/>
  <c r="L299" i="13" s="1"/>
  <c r="D307" i="13"/>
  <c r="L307" i="13" s="1"/>
  <c r="D315" i="13"/>
  <c r="L315" i="13" s="1"/>
  <c r="G126" i="13"/>
  <c r="I126" i="13" s="1"/>
  <c r="L130" i="13"/>
  <c r="L88" i="13"/>
  <c r="L77" i="13"/>
  <c r="G217" i="13"/>
  <c r="I217" i="13" s="1"/>
  <c r="L99" i="13"/>
  <c r="L120" i="13"/>
  <c r="G305" i="13"/>
  <c r="I305" i="13" s="1"/>
  <c r="G313" i="13"/>
  <c r="I313" i="13" s="1"/>
  <c r="G120" i="13"/>
  <c r="I120" i="13"/>
  <c r="K121" i="13" s="1"/>
  <c r="G99" i="13"/>
  <c r="I99" i="13"/>
  <c r="K100" i="13" s="1"/>
  <c r="G88" i="13"/>
  <c r="I80" i="13"/>
  <c r="I88" i="13" s="1"/>
  <c r="K89" i="13" s="1"/>
  <c r="G77" i="13"/>
  <c r="I69" i="13"/>
  <c r="I77" i="13" s="1"/>
  <c r="K78" i="13" s="1"/>
  <c r="G310" i="13"/>
  <c r="I310" i="13" s="1"/>
  <c r="G308" i="13"/>
  <c r="I308" i="13" s="1"/>
  <c r="L312" i="13"/>
  <c r="G312" i="13"/>
  <c r="I312" i="13" s="1"/>
  <c r="G296" i="13"/>
  <c r="I296" i="13" s="1"/>
  <c r="L296" i="13"/>
  <c r="G300" i="13"/>
  <c r="I300" i="13" s="1"/>
  <c r="L306" i="13"/>
  <c r="G306" i="13"/>
  <c r="I306" i="13" s="1"/>
  <c r="L298" i="13"/>
  <c r="G298" i="13"/>
  <c r="I298" i="13" s="1"/>
  <c r="G314" i="13"/>
  <c r="I314" i="13" s="1"/>
  <c r="L314" i="13"/>
  <c r="G295" i="13"/>
  <c r="I295" i="13" s="1"/>
  <c r="L295" i="13"/>
  <c r="G303" i="13"/>
  <c r="I303" i="13" s="1"/>
  <c r="L303" i="13"/>
  <c r="G311" i="13"/>
  <c r="I311" i="13" s="1"/>
  <c r="L311" i="13"/>
  <c r="G213" i="13"/>
  <c r="I213" i="13" s="1"/>
  <c r="L308" i="13"/>
  <c r="L300" i="13"/>
  <c r="L310" i="13"/>
  <c r="L305" i="13"/>
  <c r="L313" i="13"/>
  <c r="G265" i="13"/>
  <c r="I265" i="13" s="1"/>
  <c r="G269" i="13"/>
  <c r="I269" i="13" s="1"/>
  <c r="G273" i="13"/>
  <c r="I273" i="13" s="1"/>
  <c r="G277" i="13"/>
  <c r="I277" i="13" s="1"/>
  <c r="L271" i="13"/>
  <c r="G271" i="13"/>
  <c r="I271" i="13" s="1"/>
  <c r="L279" i="13"/>
  <c r="G279" i="13"/>
  <c r="I279" i="13" s="1"/>
  <c r="L263" i="13"/>
  <c r="G263" i="13"/>
  <c r="I263" i="13" s="1"/>
  <c r="L265" i="13"/>
  <c r="F319" i="13"/>
  <c r="L273" i="13"/>
  <c r="L270" i="13"/>
  <c r="G270" i="13"/>
  <c r="I270" i="13" s="1"/>
  <c r="L278" i="13"/>
  <c r="G278" i="13"/>
  <c r="I278" i="13" s="1"/>
  <c r="G276" i="13"/>
  <c r="I276" i="13" s="1"/>
  <c r="L276" i="13"/>
  <c r="G284" i="13"/>
  <c r="I284" i="13" s="1"/>
  <c r="L284" i="13"/>
  <c r="G264" i="13"/>
  <c r="I264" i="13" s="1"/>
  <c r="L264" i="13"/>
  <c r="G272" i="13"/>
  <c r="I272" i="13" s="1"/>
  <c r="L272" i="13"/>
  <c r="G280" i="13"/>
  <c r="I280" i="13" s="1"/>
  <c r="L280" i="13"/>
  <c r="L292" i="13"/>
  <c r="G292" i="13"/>
  <c r="L262" i="13"/>
  <c r="G262" i="13"/>
  <c r="I262" i="13" s="1"/>
  <c r="L266" i="13"/>
  <c r="G266" i="13"/>
  <c r="I266" i="13" s="1"/>
  <c r="L274" i="13"/>
  <c r="G274" i="13"/>
  <c r="I274" i="13" s="1"/>
  <c r="L282" i="13"/>
  <c r="G282" i="13"/>
  <c r="I282" i="13" s="1"/>
  <c r="G268" i="13"/>
  <c r="I268" i="13" s="1"/>
  <c r="L268" i="13"/>
  <c r="L281" i="13"/>
  <c r="G281" i="13"/>
  <c r="I281" i="13" s="1"/>
  <c r="L285" i="13"/>
  <c r="G285" i="13"/>
  <c r="I285" i="13" s="1"/>
  <c r="L269" i="13"/>
  <c r="L277" i="13"/>
  <c r="F289" i="13"/>
  <c r="L261" i="13"/>
  <c r="G261" i="13"/>
  <c r="G244" i="13"/>
  <c r="I244" i="13" s="1"/>
  <c r="L244" i="13"/>
  <c r="L246" i="13"/>
  <c r="G246" i="13"/>
  <c r="I246" i="13" s="1"/>
  <c r="L250" i="13"/>
  <c r="G250" i="13"/>
  <c r="I250" i="13" s="1"/>
  <c r="F224" i="13"/>
  <c r="F258" i="13"/>
  <c r="L211" i="13"/>
  <c r="G211" i="13"/>
  <c r="I211" i="13" s="1"/>
  <c r="L215" i="13"/>
  <c r="G215" i="13"/>
  <c r="I215" i="13" s="1"/>
  <c r="L219" i="13"/>
  <c r="G219" i="13"/>
  <c r="I219" i="13" s="1"/>
  <c r="G212" i="13"/>
  <c r="I212" i="13" s="1"/>
  <c r="L212" i="13"/>
  <c r="G216" i="13"/>
  <c r="I216" i="13" s="1"/>
  <c r="L216" i="13"/>
  <c r="G220" i="13"/>
  <c r="I220" i="13" s="1"/>
  <c r="L220" i="13"/>
  <c r="L213" i="13"/>
  <c r="L217" i="13"/>
  <c r="L210" i="13"/>
  <c r="G210" i="13"/>
  <c r="G254" i="13" l="1"/>
  <c r="I254" i="13" s="1"/>
  <c r="I130" i="13"/>
  <c r="K131" i="13" s="1"/>
  <c r="G245" i="13"/>
  <c r="I245" i="13" s="1"/>
  <c r="G251" i="13"/>
  <c r="I251" i="13" s="1"/>
  <c r="G218" i="13"/>
  <c r="I218" i="13" s="1"/>
  <c r="G299" i="13"/>
  <c r="I299" i="13" s="1"/>
  <c r="G297" i="13"/>
  <c r="I297" i="13" s="1"/>
  <c r="G253" i="13"/>
  <c r="I253" i="13" s="1"/>
  <c r="G315" i="13"/>
  <c r="I315" i="13" s="1"/>
  <c r="G248" i="13"/>
  <c r="I248" i="13" s="1"/>
  <c r="G309" i="13"/>
  <c r="I309" i="13" s="1"/>
  <c r="G304" i="13"/>
  <c r="I304" i="13" s="1"/>
  <c r="G294" i="13"/>
  <c r="I294" i="13" s="1"/>
  <c r="G275" i="13"/>
  <c r="I275" i="13" s="1"/>
  <c r="G214" i="13"/>
  <c r="I214" i="13" s="1"/>
  <c r="G130" i="13"/>
  <c r="G247" i="13"/>
  <c r="I247" i="13" s="1"/>
  <c r="G283" i="13"/>
  <c r="I283" i="13" s="1"/>
  <c r="G307" i="13"/>
  <c r="I307" i="13" s="1"/>
  <c r="G293" i="13"/>
  <c r="I293" i="13" s="1"/>
  <c r="L267" i="13"/>
  <c r="L289" i="13" s="1"/>
  <c r="L252" i="13"/>
  <c r="L249" i="13"/>
  <c r="L301" i="13"/>
  <c r="L319" i="13" s="1"/>
  <c r="G302" i="13"/>
  <c r="I302" i="13" s="1"/>
  <c r="I292" i="13"/>
  <c r="I261" i="13"/>
  <c r="L224" i="13"/>
  <c r="I210" i="13"/>
  <c r="I224" i="13" l="1"/>
  <c r="K225" i="13" s="1"/>
  <c r="G224" i="13"/>
  <c r="G258" i="13"/>
  <c r="I258" i="13"/>
  <c r="K259" i="13" s="1"/>
  <c r="G289" i="13"/>
  <c r="L258" i="13"/>
  <c r="G319" i="13"/>
  <c r="I289" i="13"/>
  <c r="K290" i="13" s="1"/>
  <c r="I319" i="13"/>
  <c r="K320" i="13" s="1"/>
  <c r="B41" i="12" l="1"/>
  <c r="D41" i="12" s="1"/>
  <c r="L41" i="12" s="1"/>
  <c r="B42" i="12"/>
  <c r="D42" i="12" s="1"/>
  <c r="L42" i="12" s="1"/>
  <c r="B392" i="13" l="1"/>
  <c r="C392" i="13"/>
  <c r="F392" i="13"/>
  <c r="B393" i="13"/>
  <c r="C393" i="13"/>
  <c r="F393" i="13"/>
  <c r="A394" i="13"/>
  <c r="B394" i="13"/>
  <c r="C394" i="13"/>
  <c r="F394" i="13"/>
  <c r="G394" i="13" s="1"/>
  <c r="L394" i="13"/>
  <c r="A395" i="13"/>
  <c r="B395" i="13"/>
  <c r="C395" i="13"/>
  <c r="F395" i="13"/>
  <c r="G395" i="13" s="1"/>
  <c r="I395" i="13" s="1"/>
  <c r="L395" i="13"/>
  <c r="H397" i="13"/>
  <c r="K397" i="13"/>
  <c r="E398" i="13"/>
  <c r="D392" i="13" l="1"/>
  <c r="L392" i="13" s="1"/>
  <c r="D393" i="13"/>
  <c r="G393" i="13" s="1"/>
  <c r="I393" i="13" s="1"/>
  <c r="I394" i="13"/>
  <c r="F397" i="13"/>
  <c r="L393" i="13" l="1"/>
  <c r="L397" i="13" s="1"/>
  <c r="G392" i="13"/>
  <c r="I392" i="13" s="1"/>
  <c r="I397" i="13" s="1"/>
  <c r="K398" i="13" s="1"/>
  <c r="G397" i="13" l="1"/>
  <c r="F237" i="17"/>
  <c r="F236" i="17"/>
  <c r="F234" i="17"/>
  <c r="F235" i="17"/>
  <c r="C235" i="17"/>
  <c r="B235" i="17"/>
  <c r="D235" i="17" s="1"/>
  <c r="L235" i="17" s="1"/>
  <c r="F94" i="8"/>
  <c r="F93" i="8"/>
  <c r="F91" i="8"/>
  <c r="F92" i="8"/>
  <c r="C92" i="8"/>
  <c r="B92" i="8"/>
  <c r="D92" i="8" s="1"/>
  <c r="L92" i="8" s="1"/>
  <c r="F213" i="5"/>
  <c r="F212" i="5"/>
  <c r="G212" i="5" s="1"/>
  <c r="I212" i="5" s="1"/>
  <c r="C212" i="5"/>
  <c r="B212" i="5"/>
  <c r="A212" i="5"/>
  <c r="F211" i="5"/>
  <c r="F210" i="5"/>
  <c r="C211" i="5"/>
  <c r="B211" i="5"/>
  <c r="D211" i="5" s="1"/>
  <c r="L211" i="5" s="1"/>
  <c r="G92" i="8" l="1"/>
  <c r="I92" i="8" s="1"/>
  <c r="F239" i="17"/>
  <c r="G235" i="17"/>
  <c r="I235" i="17" s="1"/>
  <c r="J66" i="7" l="1"/>
  <c r="C66" i="7"/>
  <c r="B66" i="7"/>
  <c r="D66" i="7" s="1"/>
  <c r="L66" i="7" s="1"/>
  <c r="A66" i="7"/>
  <c r="J66" i="6"/>
  <c r="J71" i="3"/>
  <c r="C71" i="3"/>
  <c r="B71" i="3"/>
  <c r="D71" i="3" s="1"/>
  <c r="L71" i="3" s="1"/>
  <c r="A71" i="3"/>
  <c r="J72" i="2"/>
  <c r="F71" i="3" l="1"/>
  <c r="G71" i="3" s="1"/>
  <c r="I71" i="3" s="1"/>
  <c r="F66" i="7"/>
  <c r="G66" i="7" s="1"/>
  <c r="I66" i="7" s="1"/>
  <c r="K166" i="13"/>
  <c r="H166" i="13"/>
  <c r="E167" i="13"/>
  <c r="C27" i="8"/>
  <c r="B27" i="8"/>
  <c r="A27" i="8"/>
  <c r="C26" i="8"/>
  <c r="B26" i="8"/>
  <c r="A26" i="8"/>
  <c r="F25" i="8"/>
  <c r="C25" i="8"/>
  <c r="B25" i="8"/>
  <c r="D25" i="8" s="1"/>
  <c r="L25" i="8" s="1"/>
  <c r="A25" i="8"/>
  <c r="C24" i="8"/>
  <c r="B24" i="8"/>
  <c r="D24" i="8" s="1"/>
  <c r="L24" i="8" s="1"/>
  <c r="A24" i="8"/>
  <c r="E30" i="8"/>
  <c r="K29" i="8"/>
  <c r="H29" i="8"/>
  <c r="J29" i="8" s="1"/>
  <c r="G25" i="8" l="1"/>
  <c r="I25" i="8" s="1"/>
  <c r="L29" i="8"/>
  <c r="J89" i="6"/>
  <c r="L89" i="6" s="1"/>
  <c r="F27" i="8" s="1"/>
  <c r="G27" i="8" s="1"/>
  <c r="I27" i="8" s="1"/>
  <c r="J88" i="6"/>
  <c r="L88" i="6" s="1"/>
  <c r="F26" i="8" s="1"/>
  <c r="G26" i="8" s="1"/>
  <c r="I26" i="8" s="1"/>
  <c r="J87" i="6"/>
  <c r="L87" i="6" s="1"/>
  <c r="F24" i="8" s="1"/>
  <c r="F29" i="8" l="1"/>
  <c r="G24" i="8"/>
  <c r="J166" i="13"/>
  <c r="J162" i="13"/>
  <c r="F162" i="13"/>
  <c r="C162" i="13"/>
  <c r="B162" i="13"/>
  <c r="D162" i="13" s="1"/>
  <c r="L162" i="13" s="1"/>
  <c r="A162" i="13"/>
  <c r="J161" i="13"/>
  <c r="F161" i="13"/>
  <c r="C161" i="13"/>
  <c r="B161" i="13"/>
  <c r="A161" i="13"/>
  <c r="J160" i="13"/>
  <c r="F160" i="13"/>
  <c r="C160" i="13"/>
  <c r="B160" i="13"/>
  <c r="A160" i="13"/>
  <c r="J159" i="13"/>
  <c r="F159" i="13"/>
  <c r="C159" i="13"/>
  <c r="B159" i="13"/>
  <c r="A159" i="13"/>
  <c r="J158" i="13"/>
  <c r="F158" i="13"/>
  <c r="C158" i="13"/>
  <c r="B158" i="13"/>
  <c r="A158" i="13"/>
  <c r="L164" i="13"/>
  <c r="J164" i="13"/>
  <c r="F164" i="13"/>
  <c r="G164" i="13" s="1"/>
  <c r="I164" i="13" s="1"/>
  <c r="C164" i="13"/>
  <c r="B164" i="13"/>
  <c r="A164" i="13"/>
  <c r="L163" i="13"/>
  <c r="J163" i="13"/>
  <c r="F163" i="13"/>
  <c r="G163" i="13" s="1"/>
  <c r="I163" i="13" s="1"/>
  <c r="C163" i="13"/>
  <c r="B163" i="13"/>
  <c r="A163" i="13"/>
  <c r="J157" i="13"/>
  <c r="F157" i="13"/>
  <c r="C157" i="13"/>
  <c r="B157" i="13"/>
  <c r="A157" i="13"/>
  <c r="J156" i="13"/>
  <c r="F156" i="13"/>
  <c r="C156" i="13"/>
  <c r="B156" i="13"/>
  <c r="A156" i="13"/>
  <c r="J155" i="13"/>
  <c r="F155" i="13"/>
  <c r="C155" i="13"/>
  <c r="B155" i="13"/>
  <c r="A155" i="13"/>
  <c r="J154" i="13"/>
  <c r="F154" i="13"/>
  <c r="C154" i="13"/>
  <c r="B154" i="13"/>
  <c r="A154" i="13"/>
  <c r="J153" i="13"/>
  <c r="F153" i="13"/>
  <c r="C153" i="13"/>
  <c r="B153" i="13"/>
  <c r="A153" i="13"/>
  <c r="J152" i="13"/>
  <c r="F152" i="13"/>
  <c r="C152" i="13"/>
  <c r="B152" i="13"/>
  <c r="A152" i="13"/>
  <c r="J151" i="13"/>
  <c r="F151" i="13"/>
  <c r="C151" i="13"/>
  <c r="B151" i="13"/>
  <c r="A151" i="13"/>
  <c r="J150" i="13"/>
  <c r="F150" i="13"/>
  <c r="C150" i="13"/>
  <c r="B150" i="13"/>
  <c r="A150" i="13"/>
  <c r="J149" i="13"/>
  <c r="F149" i="13"/>
  <c r="C149" i="13"/>
  <c r="B149" i="13"/>
  <c r="A149" i="13"/>
  <c r="J148" i="13"/>
  <c r="F148" i="13"/>
  <c r="C148" i="13"/>
  <c r="B148" i="13"/>
  <c r="A148" i="13"/>
  <c r="J147" i="13"/>
  <c r="F147" i="13"/>
  <c r="C147" i="13"/>
  <c r="B147" i="13"/>
  <c r="A147" i="13"/>
  <c r="J146" i="13"/>
  <c r="F146" i="13"/>
  <c r="C146" i="13"/>
  <c r="B146" i="13"/>
  <c r="A146" i="13"/>
  <c r="J145" i="13"/>
  <c r="F145" i="13"/>
  <c r="C145" i="13"/>
  <c r="B145" i="13"/>
  <c r="A145" i="13"/>
  <c r="J144" i="13"/>
  <c r="F144" i="13"/>
  <c r="C144" i="13"/>
  <c r="B144" i="13"/>
  <c r="A144" i="13"/>
  <c r="J143" i="13"/>
  <c r="F143" i="13"/>
  <c r="B143" i="13"/>
  <c r="A143" i="13"/>
  <c r="J142" i="13"/>
  <c r="F142" i="13"/>
  <c r="C142" i="13"/>
  <c r="B142" i="13"/>
  <c r="A142" i="13"/>
  <c r="J141" i="13"/>
  <c r="F141" i="13"/>
  <c r="C141" i="13"/>
  <c r="B141" i="13"/>
  <c r="A141" i="13"/>
  <c r="J140" i="13"/>
  <c r="F140" i="13"/>
  <c r="C140" i="13"/>
  <c r="B140" i="13"/>
  <c r="A140" i="13"/>
  <c r="J139" i="13"/>
  <c r="F139" i="13"/>
  <c r="C139" i="13"/>
  <c r="B139" i="13"/>
  <c r="A139" i="13"/>
  <c r="J138" i="13"/>
  <c r="F138" i="13"/>
  <c r="C138" i="13"/>
  <c r="B138" i="13"/>
  <c r="A138" i="13"/>
  <c r="J137" i="13"/>
  <c r="F137" i="13"/>
  <c r="C137" i="13"/>
  <c r="B137" i="13"/>
  <c r="A137" i="13"/>
  <c r="J136" i="13"/>
  <c r="F136" i="13"/>
  <c r="C136" i="13"/>
  <c r="B136" i="13"/>
  <c r="A136" i="13"/>
  <c r="J135" i="13"/>
  <c r="F135" i="13"/>
  <c r="C135" i="13"/>
  <c r="B135" i="13"/>
  <c r="A135" i="13"/>
  <c r="J134" i="13"/>
  <c r="F134" i="13"/>
  <c r="C134" i="13"/>
  <c r="B134" i="13"/>
  <c r="A134" i="13"/>
  <c r="F133" i="13"/>
  <c r="C133" i="13"/>
  <c r="B133" i="13"/>
  <c r="A133" i="13"/>
  <c r="J133" i="13"/>
  <c r="D141" i="13" l="1"/>
  <c r="L141" i="13" s="1"/>
  <c r="D150" i="13"/>
  <c r="L150" i="13" s="1"/>
  <c r="D133" i="13"/>
  <c r="L133" i="13" s="1"/>
  <c r="D134" i="13"/>
  <c r="L134" i="13" s="1"/>
  <c r="D138" i="13"/>
  <c r="L138" i="13" s="1"/>
  <c r="D142" i="13"/>
  <c r="G142" i="13" s="1"/>
  <c r="I142" i="13" s="1"/>
  <c r="D147" i="13"/>
  <c r="L147" i="13" s="1"/>
  <c r="D151" i="13"/>
  <c r="L151" i="13" s="1"/>
  <c r="D155" i="13"/>
  <c r="L155" i="13" s="1"/>
  <c r="D159" i="13"/>
  <c r="G159" i="13" s="1"/>
  <c r="I159" i="13" s="1"/>
  <c r="D137" i="13"/>
  <c r="L137" i="13" s="1"/>
  <c r="D146" i="13"/>
  <c r="G146" i="13" s="1"/>
  <c r="I146" i="13" s="1"/>
  <c r="D154" i="13"/>
  <c r="L154" i="13" s="1"/>
  <c r="D158" i="13"/>
  <c r="G158" i="13" s="1"/>
  <c r="I158" i="13" s="1"/>
  <c r="D135" i="13"/>
  <c r="L135" i="13" s="1"/>
  <c r="D139" i="13"/>
  <c r="L139" i="13" s="1"/>
  <c r="D143" i="13"/>
  <c r="L143" i="13" s="1"/>
  <c r="D144" i="13"/>
  <c r="G144" i="13" s="1"/>
  <c r="I144" i="13" s="1"/>
  <c r="D148" i="13"/>
  <c r="L148" i="13" s="1"/>
  <c r="D152" i="13"/>
  <c r="L152" i="13" s="1"/>
  <c r="D156" i="13"/>
  <c r="L156" i="13" s="1"/>
  <c r="D160" i="13"/>
  <c r="G160" i="13" s="1"/>
  <c r="I160" i="13" s="1"/>
  <c r="G162" i="13"/>
  <c r="I162" i="13" s="1"/>
  <c r="D136" i="13"/>
  <c r="L136" i="13" s="1"/>
  <c r="D140" i="13"/>
  <c r="L140" i="13" s="1"/>
  <c r="D145" i="13"/>
  <c r="L145" i="13" s="1"/>
  <c r="D149" i="13"/>
  <c r="L149" i="13" s="1"/>
  <c r="D153" i="13"/>
  <c r="L153" i="13" s="1"/>
  <c r="D157" i="13"/>
  <c r="G157" i="13" s="1"/>
  <c r="I157" i="13" s="1"/>
  <c r="D161" i="13"/>
  <c r="L161" i="13" s="1"/>
  <c r="G29" i="8"/>
  <c r="I24" i="8"/>
  <c r="I29" i="8" s="1"/>
  <c r="F166" i="13"/>
  <c r="C3" i="6"/>
  <c r="C4" i="6"/>
  <c r="C5" i="6"/>
  <c r="C34" i="3"/>
  <c r="B34" i="3"/>
  <c r="D34" i="3" s="1"/>
  <c r="L34" i="3" s="1"/>
  <c r="A34" i="3"/>
  <c r="A32" i="7"/>
  <c r="B32" i="7"/>
  <c r="D32" i="7" s="1"/>
  <c r="L32" i="7" s="1"/>
  <c r="C32" i="7"/>
  <c r="G141" i="13" l="1"/>
  <c r="I141" i="13" s="1"/>
  <c r="G138" i="13"/>
  <c r="I138" i="13" s="1"/>
  <c r="G136" i="13"/>
  <c r="I136" i="13" s="1"/>
  <c r="G143" i="13"/>
  <c r="I143" i="13" s="1"/>
  <c r="G139" i="13"/>
  <c r="I139" i="13" s="1"/>
  <c r="G151" i="13"/>
  <c r="I151" i="13" s="1"/>
  <c r="G152" i="13"/>
  <c r="I152" i="13" s="1"/>
  <c r="G154" i="13"/>
  <c r="I154" i="13" s="1"/>
  <c r="G155" i="13"/>
  <c r="I155" i="13" s="1"/>
  <c r="G133" i="13"/>
  <c r="I133" i="13" s="1"/>
  <c r="G148" i="13"/>
  <c r="I148" i="13" s="1"/>
  <c r="L157" i="13"/>
  <c r="G150" i="13"/>
  <c r="I150" i="13" s="1"/>
  <c r="G140" i="13"/>
  <c r="I140" i="13" s="1"/>
  <c r="G145" i="13"/>
  <c r="I145" i="13" s="1"/>
  <c r="G147" i="13"/>
  <c r="I147" i="13" s="1"/>
  <c r="G137" i="13"/>
  <c r="I137" i="13" s="1"/>
  <c r="G135" i="13"/>
  <c r="I135" i="13" s="1"/>
  <c r="G153" i="13"/>
  <c r="I153" i="13" s="1"/>
  <c r="G149" i="13"/>
  <c r="I149" i="13" s="1"/>
  <c r="G134" i="13"/>
  <c r="I134" i="13" s="1"/>
  <c r="L160" i="13"/>
  <c r="L144" i="13"/>
  <c r="L158" i="13"/>
  <c r="L146" i="13"/>
  <c r="L159" i="13"/>
  <c r="L142" i="13"/>
  <c r="G161" i="13"/>
  <c r="I161" i="13" s="1"/>
  <c r="G156" i="13"/>
  <c r="I156" i="13" s="1"/>
  <c r="K111" i="8"/>
  <c r="E30" i="1" s="1"/>
  <c r="H111" i="8"/>
  <c r="D30" i="1" s="1"/>
  <c r="G109" i="8"/>
  <c r="I109" i="8" s="1"/>
  <c r="G108" i="8"/>
  <c r="I108" i="8" s="1"/>
  <c r="G99" i="8"/>
  <c r="I99" i="8" s="1"/>
  <c r="F111" i="8"/>
  <c r="G228" i="5"/>
  <c r="I228" i="5" s="1"/>
  <c r="G218" i="5"/>
  <c r="I218" i="5" s="1"/>
  <c r="K230" i="5"/>
  <c r="E29" i="1" s="1"/>
  <c r="H230" i="5"/>
  <c r="D29" i="1" s="1"/>
  <c r="L166" i="13" l="1"/>
  <c r="I166" i="13"/>
  <c r="K167" i="13" s="1"/>
  <c r="G166" i="13"/>
  <c r="L111" i="8"/>
  <c r="E112" i="8"/>
  <c r="F230" i="5"/>
  <c r="L230" i="5"/>
  <c r="I111" i="8" l="1"/>
  <c r="K112" i="8" s="1"/>
  <c r="G111" i="8"/>
  <c r="I230" i="5"/>
  <c r="G230" i="5"/>
  <c r="C17" i="1" l="1"/>
  <c r="F65" i="8"/>
  <c r="G65" i="8" s="1"/>
  <c r="I65" i="8" s="1"/>
  <c r="F64" i="8"/>
  <c r="G64" i="8" s="1"/>
  <c r="I64" i="8" s="1"/>
  <c r="C65" i="8"/>
  <c r="C64" i="8"/>
  <c r="B65" i="8"/>
  <c r="A65" i="8"/>
  <c r="B64" i="8"/>
  <c r="A64" i="8"/>
  <c r="D32" i="8"/>
  <c r="L32" i="8" s="1"/>
  <c r="E68" i="8"/>
  <c r="K67" i="8"/>
  <c r="H67" i="8"/>
  <c r="J67" i="8" s="1"/>
  <c r="F162" i="5"/>
  <c r="G162" i="5" s="1"/>
  <c r="I162" i="5" s="1"/>
  <c r="F161" i="5"/>
  <c r="G161" i="5" s="1"/>
  <c r="I161" i="5" s="1"/>
  <c r="C162" i="5"/>
  <c r="B162" i="5"/>
  <c r="A162" i="5"/>
  <c r="C161" i="5"/>
  <c r="B161" i="5"/>
  <c r="A161" i="5"/>
  <c r="C121" i="5"/>
  <c r="C120" i="5"/>
  <c r="C119" i="5"/>
  <c r="C118" i="5"/>
  <c r="C117" i="5"/>
  <c r="C116" i="5"/>
  <c r="C115" i="5"/>
  <c r="C114" i="5"/>
  <c r="C113" i="5"/>
  <c r="C112" i="5"/>
  <c r="C111" i="5"/>
  <c r="C110" i="5"/>
  <c r="C109" i="5"/>
  <c r="C108" i="5"/>
  <c r="D133" i="5"/>
  <c r="L133" i="5" s="1"/>
  <c r="D126" i="5"/>
  <c r="L126" i="5" s="1"/>
  <c r="E165" i="5"/>
  <c r="K164" i="5"/>
  <c r="H164" i="5"/>
  <c r="J164" i="5" s="1"/>
  <c r="G133" i="5" l="1"/>
  <c r="I133" i="5" s="1"/>
  <c r="G126" i="5"/>
  <c r="L67" i="8"/>
  <c r="F67" i="8"/>
  <c r="G32" i="8"/>
  <c r="L164" i="5"/>
  <c r="F164" i="5"/>
  <c r="G67" i="8" l="1"/>
  <c r="I32" i="8"/>
  <c r="I67" i="8" s="1"/>
  <c r="G164" i="5"/>
  <c r="I126" i="5"/>
  <c r="I164" i="5" s="1"/>
  <c r="L181" i="13" l="1"/>
  <c r="L180" i="13"/>
  <c r="F170" i="13"/>
  <c r="F171" i="13"/>
  <c r="F172" i="13"/>
  <c r="F173" i="13"/>
  <c r="F174" i="13"/>
  <c r="F175" i="13"/>
  <c r="F176" i="13"/>
  <c r="F177" i="13"/>
  <c r="F180" i="13"/>
  <c r="G180" i="13" s="1"/>
  <c r="I180" i="13" s="1"/>
  <c r="F181" i="13"/>
  <c r="G181" i="13" s="1"/>
  <c r="I181" i="13" s="1"/>
  <c r="F178" i="13"/>
  <c r="F179" i="13"/>
  <c r="A180" i="13"/>
  <c r="B180" i="13"/>
  <c r="C180" i="13"/>
  <c r="A181" i="13"/>
  <c r="B181" i="13"/>
  <c r="C181" i="13"/>
  <c r="A178" i="13"/>
  <c r="B178" i="13"/>
  <c r="C178" i="13"/>
  <c r="C179" i="13"/>
  <c r="B179" i="13"/>
  <c r="A179" i="13"/>
  <c r="F169" i="13"/>
  <c r="C177" i="13"/>
  <c r="B177" i="13"/>
  <c r="A177" i="13"/>
  <c r="C176" i="13"/>
  <c r="B176" i="13"/>
  <c r="A176" i="13"/>
  <c r="C175" i="13"/>
  <c r="B175" i="13"/>
  <c r="A175" i="13"/>
  <c r="C174" i="13"/>
  <c r="B174" i="13"/>
  <c r="A174" i="13"/>
  <c r="C173" i="13"/>
  <c r="B173" i="13"/>
  <c r="A173" i="13"/>
  <c r="C172" i="13"/>
  <c r="B172" i="13"/>
  <c r="A172" i="13"/>
  <c r="C171" i="13"/>
  <c r="B171" i="13"/>
  <c r="A171" i="13"/>
  <c r="C170" i="13"/>
  <c r="B170" i="13"/>
  <c r="A170" i="13"/>
  <c r="C169" i="13"/>
  <c r="B169" i="13"/>
  <c r="D169" i="13" s="1"/>
  <c r="A169" i="13"/>
  <c r="F119" i="5"/>
  <c r="B119" i="5"/>
  <c r="D119" i="5" s="1"/>
  <c r="L119" i="5" s="1"/>
  <c r="A119" i="5"/>
  <c r="F118" i="5"/>
  <c r="B118" i="5"/>
  <c r="D118" i="5" s="1"/>
  <c r="L118" i="5" s="1"/>
  <c r="A118" i="5"/>
  <c r="F121" i="5"/>
  <c r="G121" i="5" s="1"/>
  <c r="I121" i="5" s="1"/>
  <c r="B121" i="5"/>
  <c r="A121" i="5"/>
  <c r="F120" i="5"/>
  <c r="G120" i="5" s="1"/>
  <c r="I120" i="5" s="1"/>
  <c r="B120" i="5"/>
  <c r="A120" i="5"/>
  <c r="F117" i="5"/>
  <c r="B117" i="5"/>
  <c r="D117" i="5" s="1"/>
  <c r="L117" i="5" s="1"/>
  <c r="A117" i="5"/>
  <c r="F116" i="5"/>
  <c r="B116" i="5"/>
  <c r="D116" i="5" s="1"/>
  <c r="L116" i="5" s="1"/>
  <c r="A116" i="5"/>
  <c r="F115" i="5"/>
  <c r="B115" i="5"/>
  <c r="D115" i="5" s="1"/>
  <c r="L115" i="5" s="1"/>
  <c r="A115" i="5"/>
  <c r="F114" i="5"/>
  <c r="B114" i="5"/>
  <c r="D114" i="5" s="1"/>
  <c r="L114" i="5" s="1"/>
  <c r="A114" i="5"/>
  <c r="F113" i="5"/>
  <c r="F112" i="5"/>
  <c r="F111" i="5"/>
  <c r="F110" i="5"/>
  <c r="F109" i="5"/>
  <c r="F108" i="5"/>
  <c r="B113" i="5"/>
  <c r="D113" i="5" s="1"/>
  <c r="L113" i="5" s="1"/>
  <c r="A113" i="5"/>
  <c r="B112" i="5"/>
  <c r="D112" i="5" s="1"/>
  <c r="L112" i="5" s="1"/>
  <c r="A112" i="5"/>
  <c r="B111" i="5"/>
  <c r="D111" i="5" s="1"/>
  <c r="L111" i="5" s="1"/>
  <c r="A111" i="5"/>
  <c r="B110" i="5"/>
  <c r="D110" i="5" s="1"/>
  <c r="L110" i="5" s="1"/>
  <c r="A110" i="5"/>
  <c r="B109" i="5"/>
  <c r="D109" i="5" s="1"/>
  <c r="L109" i="5" s="1"/>
  <c r="A109" i="5"/>
  <c r="B108" i="5"/>
  <c r="D108" i="5" s="1"/>
  <c r="L108" i="5" s="1"/>
  <c r="A108" i="5"/>
  <c r="D175" i="13" l="1"/>
  <c r="L175" i="13" s="1"/>
  <c r="D174" i="13"/>
  <c r="G174" i="13" s="1"/>
  <c r="I174" i="13" s="1"/>
  <c r="D173" i="13"/>
  <c r="L173" i="13" s="1"/>
  <c r="D177" i="13"/>
  <c r="G177" i="13" s="1"/>
  <c r="I177" i="13" s="1"/>
  <c r="D179" i="13"/>
  <c r="L179" i="13" s="1"/>
  <c r="D171" i="13"/>
  <c r="L171" i="13" s="1"/>
  <c r="D170" i="13"/>
  <c r="L170" i="13" s="1"/>
  <c r="D178" i="13"/>
  <c r="G178" i="13" s="1"/>
  <c r="I178" i="13" s="1"/>
  <c r="D172" i="13"/>
  <c r="L172" i="13" s="1"/>
  <c r="D176" i="13"/>
  <c r="G176" i="13" s="1"/>
  <c r="I176" i="13" s="1"/>
  <c r="G111" i="5"/>
  <c r="I111" i="5" s="1"/>
  <c r="G110" i="5"/>
  <c r="I110" i="5" s="1"/>
  <c r="G117" i="5"/>
  <c r="I117" i="5" s="1"/>
  <c r="G118" i="5"/>
  <c r="I118" i="5" s="1"/>
  <c r="G119" i="5"/>
  <c r="I119" i="5" s="1"/>
  <c r="G116" i="5"/>
  <c r="I116" i="5" s="1"/>
  <c r="G115" i="5"/>
  <c r="I115" i="5" s="1"/>
  <c r="G108" i="5"/>
  <c r="G112" i="5"/>
  <c r="I112" i="5" s="1"/>
  <c r="G114" i="5"/>
  <c r="I114" i="5" s="1"/>
  <c r="G109" i="5"/>
  <c r="I109" i="5" s="1"/>
  <c r="G113" i="5"/>
  <c r="I113" i="5" s="1"/>
  <c r="B3" i="14"/>
  <c r="F53" i="17"/>
  <c r="G53" i="17" s="1"/>
  <c r="I53" i="17" s="1"/>
  <c r="F52" i="17"/>
  <c r="G52" i="17" s="1"/>
  <c r="I52" i="17" s="1"/>
  <c r="F51" i="17"/>
  <c r="F50" i="17"/>
  <c r="F49" i="17"/>
  <c r="F48" i="17"/>
  <c r="F47" i="17"/>
  <c r="C53" i="17"/>
  <c r="C52" i="17"/>
  <c r="C51" i="17"/>
  <c r="C50" i="17"/>
  <c r="C49" i="17"/>
  <c r="C48" i="17"/>
  <c r="C47" i="17"/>
  <c r="B53" i="17"/>
  <c r="A53" i="17"/>
  <c r="B52" i="17"/>
  <c r="A52" i="17"/>
  <c r="B51" i="17"/>
  <c r="D51" i="17" s="1"/>
  <c r="L51" i="17" s="1"/>
  <c r="A51" i="17"/>
  <c r="B50" i="17"/>
  <c r="D50" i="17" s="1"/>
  <c r="L50" i="17" s="1"/>
  <c r="A50" i="17"/>
  <c r="B49" i="17"/>
  <c r="D49" i="17" s="1"/>
  <c r="L49" i="17" s="1"/>
  <c r="A49" i="17"/>
  <c r="B48" i="17"/>
  <c r="D48" i="17" s="1"/>
  <c r="L48" i="17" s="1"/>
  <c r="A48" i="17"/>
  <c r="B47" i="17"/>
  <c r="D47" i="17" s="1"/>
  <c r="L47" i="17" s="1"/>
  <c r="A47" i="17"/>
  <c r="E56" i="17"/>
  <c r="J55" i="17"/>
  <c r="J53" i="17"/>
  <c r="J52" i="17"/>
  <c r="J51" i="17"/>
  <c r="J50" i="17"/>
  <c r="J49" i="17"/>
  <c r="J48" i="17"/>
  <c r="J47" i="17"/>
  <c r="B234" i="17"/>
  <c r="C234" i="17"/>
  <c r="A236" i="17"/>
  <c r="B236" i="17"/>
  <c r="C236" i="17"/>
  <c r="G236" i="17"/>
  <c r="I236" i="17" s="1"/>
  <c r="F37" i="17"/>
  <c r="F38" i="17"/>
  <c r="F39" i="17"/>
  <c r="F40" i="17"/>
  <c r="F41" i="17"/>
  <c r="G41" i="17" s="1"/>
  <c r="I41" i="17" s="1"/>
  <c r="F42" i="17"/>
  <c r="G42" i="17" s="1"/>
  <c r="I42" i="17" s="1"/>
  <c r="F36" i="17"/>
  <c r="C42" i="17"/>
  <c r="C41" i="17"/>
  <c r="C40" i="17"/>
  <c r="C39" i="17"/>
  <c r="C38" i="17"/>
  <c r="C37" i="17"/>
  <c r="C36" i="17"/>
  <c r="B42" i="17"/>
  <c r="A42" i="17"/>
  <c r="B41" i="17"/>
  <c r="A41" i="17"/>
  <c r="B40" i="17"/>
  <c r="D40" i="17" s="1"/>
  <c r="L40" i="17" s="1"/>
  <c r="A40" i="17"/>
  <c r="B39" i="17"/>
  <c r="D39" i="17" s="1"/>
  <c r="L39" i="17" s="1"/>
  <c r="A39" i="17"/>
  <c r="B38" i="17"/>
  <c r="D38" i="17" s="1"/>
  <c r="L38" i="17" s="1"/>
  <c r="A38" i="17"/>
  <c r="B37" i="17"/>
  <c r="D37" i="17" s="1"/>
  <c r="L37" i="17" s="1"/>
  <c r="A37" i="17"/>
  <c r="B36" i="17"/>
  <c r="D36" i="17" s="1"/>
  <c r="L36" i="17" s="1"/>
  <c r="A36" i="17"/>
  <c r="E45" i="17"/>
  <c r="J44" i="17"/>
  <c r="J42" i="17"/>
  <c r="J41" i="17"/>
  <c r="J40" i="17"/>
  <c r="J39" i="17"/>
  <c r="J38" i="17"/>
  <c r="J37" i="17"/>
  <c r="J36" i="17"/>
  <c r="F31" i="17"/>
  <c r="G31" i="17" s="1"/>
  <c r="I31" i="17" s="1"/>
  <c r="F30" i="17"/>
  <c r="G30" i="17" s="1"/>
  <c r="I30" i="17" s="1"/>
  <c r="F29" i="17"/>
  <c r="F28" i="17"/>
  <c r="F27" i="17"/>
  <c r="F26" i="17"/>
  <c r="F25" i="17"/>
  <c r="C31" i="17"/>
  <c r="C30" i="17"/>
  <c r="C29" i="17"/>
  <c r="C28" i="17"/>
  <c r="C27" i="17"/>
  <c r="C26" i="17"/>
  <c r="C25" i="17"/>
  <c r="B31" i="17"/>
  <c r="A31" i="17"/>
  <c r="B30" i="17"/>
  <c r="A30" i="17"/>
  <c r="B29" i="17"/>
  <c r="D29" i="17" s="1"/>
  <c r="L29" i="17" s="1"/>
  <c r="A29" i="17"/>
  <c r="B28" i="17"/>
  <c r="D28" i="17" s="1"/>
  <c r="L28" i="17" s="1"/>
  <c r="A28" i="17"/>
  <c r="B27" i="17"/>
  <c r="D27" i="17" s="1"/>
  <c r="L27" i="17" s="1"/>
  <c r="A27" i="17"/>
  <c r="B26" i="17"/>
  <c r="D26" i="17" s="1"/>
  <c r="L26" i="17" s="1"/>
  <c r="A26" i="17"/>
  <c r="B25" i="17"/>
  <c r="D25" i="17" s="1"/>
  <c r="L25" i="17" s="1"/>
  <c r="A25" i="17"/>
  <c r="E34" i="17"/>
  <c r="K33" i="17"/>
  <c r="H33" i="17"/>
  <c r="J33" i="17" s="1"/>
  <c r="J31" i="17"/>
  <c r="J30" i="17"/>
  <c r="J29" i="17"/>
  <c r="J28" i="17"/>
  <c r="J27" i="17"/>
  <c r="J26" i="17"/>
  <c r="J25" i="17"/>
  <c r="G175" i="13" l="1"/>
  <c r="I175" i="13" s="1"/>
  <c r="G173" i="13"/>
  <c r="I173" i="13" s="1"/>
  <c r="D234" i="17"/>
  <c r="L234" i="17" s="1"/>
  <c r="G179" i="13"/>
  <c r="I179" i="13" s="1"/>
  <c r="G170" i="13"/>
  <c r="I170" i="13" s="1"/>
  <c r="G171" i="13"/>
  <c r="I171" i="13" s="1"/>
  <c r="L176" i="13"/>
  <c r="L178" i="13"/>
  <c r="L177" i="13"/>
  <c r="L174" i="13"/>
  <c r="G172" i="13"/>
  <c r="I172" i="13" s="1"/>
  <c r="F44" i="17"/>
  <c r="L55" i="17"/>
  <c r="F55" i="17"/>
  <c r="L44" i="17"/>
  <c r="G48" i="17"/>
  <c r="I48" i="17" s="1"/>
  <c r="G49" i="17"/>
  <c r="I49" i="17" s="1"/>
  <c r="G37" i="17"/>
  <c r="I37" i="17" s="1"/>
  <c r="G27" i="17"/>
  <c r="I27" i="17" s="1"/>
  <c r="G40" i="17"/>
  <c r="I40" i="17" s="1"/>
  <c r="G50" i="17"/>
  <c r="I50" i="17" s="1"/>
  <c r="G51" i="17"/>
  <c r="I51" i="17" s="1"/>
  <c r="G39" i="17"/>
  <c r="I39" i="17" s="1"/>
  <c r="G29" i="17"/>
  <c r="I29" i="17" s="1"/>
  <c r="G38" i="17"/>
  <c r="I38" i="17" s="1"/>
  <c r="G28" i="17"/>
  <c r="I28" i="17" s="1"/>
  <c r="F33" i="17"/>
  <c r="G47" i="17"/>
  <c r="G26" i="17"/>
  <c r="I26" i="17" s="1"/>
  <c r="G36" i="17"/>
  <c r="L33" i="17"/>
  <c r="G25" i="17"/>
  <c r="G234" i="17" l="1"/>
  <c r="I234" i="17" s="1"/>
  <c r="G44" i="17"/>
  <c r="G55" i="17"/>
  <c r="I47" i="17"/>
  <c r="I55" i="17" s="1"/>
  <c r="I36" i="17"/>
  <c r="I25" i="17"/>
  <c r="I33" i="17" s="1"/>
  <c r="K34" i="17" s="1"/>
  <c r="G33" i="17"/>
  <c r="I44" i="17" l="1"/>
  <c r="K45" i="17" s="1"/>
  <c r="K56" i="17"/>
  <c r="E184" i="13" l="1"/>
  <c r="K183" i="13"/>
  <c r="H183" i="13"/>
  <c r="J183" i="13" s="1"/>
  <c r="F183" i="13"/>
  <c r="L169" i="13"/>
  <c r="G169" i="13"/>
  <c r="L183" i="13" l="1"/>
  <c r="G183" i="13"/>
  <c r="I169" i="13"/>
  <c r="I183" i="13" s="1"/>
  <c r="E124" i="5" l="1"/>
  <c r="K123" i="5"/>
  <c r="H123" i="5"/>
  <c r="J123" i="5" s="1"/>
  <c r="F123" i="5"/>
  <c r="L123" i="5" l="1"/>
  <c r="G123" i="5" l="1"/>
  <c r="I108" i="5"/>
  <c r="I123" i="5" s="1"/>
  <c r="J87" i="3" l="1"/>
  <c r="C87" i="3"/>
  <c r="B87" i="3"/>
  <c r="A87" i="3"/>
  <c r="C85" i="11"/>
  <c r="B85" i="11"/>
  <c r="B8" i="7" l="1"/>
  <c r="C24" i="1" l="1"/>
  <c r="G24" i="1" s="1"/>
  <c r="E23" i="17"/>
  <c r="E23" i="13"/>
  <c r="G237" i="17" l="1"/>
  <c r="C237" i="17"/>
  <c r="B237" i="17"/>
  <c r="A237" i="17"/>
  <c r="E240" i="17"/>
  <c r="K239" i="17"/>
  <c r="L239" i="17"/>
  <c r="C91" i="8"/>
  <c r="G94" i="8"/>
  <c r="I94" i="8" s="1"/>
  <c r="G93" i="8"/>
  <c r="I93" i="8" s="1"/>
  <c r="C94" i="8"/>
  <c r="B94" i="8"/>
  <c r="A94" i="8"/>
  <c r="C93" i="8"/>
  <c r="B93" i="8"/>
  <c r="A93" i="8"/>
  <c r="B91" i="8"/>
  <c r="D91" i="8" s="1"/>
  <c r="L91" i="8" s="1"/>
  <c r="E97" i="8"/>
  <c r="K96" i="8"/>
  <c r="H96" i="8"/>
  <c r="G213" i="5"/>
  <c r="I213" i="5" s="1"/>
  <c r="G211" i="5"/>
  <c r="I211" i="5" s="1"/>
  <c r="C213" i="5"/>
  <c r="B213" i="5"/>
  <c r="A213" i="5"/>
  <c r="C210" i="5"/>
  <c r="B210" i="5"/>
  <c r="D210" i="5" s="1"/>
  <c r="L210" i="5" s="1"/>
  <c r="K215" i="5"/>
  <c r="H215" i="5"/>
  <c r="E216" i="5"/>
  <c r="G91" i="8" l="1"/>
  <c r="G96" i="8" s="1"/>
  <c r="I237" i="17"/>
  <c r="I239" i="17" s="1"/>
  <c r="K240" i="17" s="1"/>
  <c r="G239" i="17"/>
  <c r="L215" i="5"/>
  <c r="L96" i="8"/>
  <c r="E26" i="1"/>
  <c r="D26" i="1"/>
  <c r="F96" i="8"/>
  <c r="F215" i="5"/>
  <c r="G210" i="5"/>
  <c r="I210" i="5" s="1"/>
  <c r="I215" i="5" s="1"/>
  <c r="K216" i="5" s="1"/>
  <c r="J59" i="11"/>
  <c r="C59" i="11"/>
  <c r="B59" i="11"/>
  <c r="A59" i="11"/>
  <c r="J58" i="11"/>
  <c r="C58" i="11"/>
  <c r="B58" i="11"/>
  <c r="A58" i="11"/>
  <c r="J57" i="11"/>
  <c r="C57" i="11"/>
  <c r="B57" i="11"/>
  <c r="A57" i="11"/>
  <c r="J56" i="11"/>
  <c r="C56" i="11"/>
  <c r="B56" i="11"/>
  <c r="A56" i="11"/>
  <c r="J55" i="11"/>
  <c r="C55" i="11"/>
  <c r="B55" i="11"/>
  <c r="A55" i="11"/>
  <c r="J54" i="11"/>
  <c r="C54" i="11"/>
  <c r="B54" i="11"/>
  <c r="A54" i="11"/>
  <c r="J53" i="11"/>
  <c r="C53" i="11"/>
  <c r="B53" i="11"/>
  <c r="A53" i="11"/>
  <c r="J52" i="11"/>
  <c r="C52" i="11"/>
  <c r="B52" i="11"/>
  <c r="A52" i="11"/>
  <c r="A22" i="11"/>
  <c r="B22" i="11"/>
  <c r="C22" i="11"/>
  <c r="A23" i="11"/>
  <c r="B23" i="11"/>
  <c r="C23" i="11"/>
  <c r="I91" i="8" l="1"/>
  <c r="I96" i="8" s="1"/>
  <c r="K97" i="8" s="1"/>
  <c r="F53" i="11"/>
  <c r="G53" i="11" s="1"/>
  <c r="I53" i="11" s="1"/>
  <c r="F55" i="11"/>
  <c r="G55" i="11" s="1"/>
  <c r="I55" i="11" s="1"/>
  <c r="F56" i="11"/>
  <c r="G56" i="11" s="1"/>
  <c r="I56" i="11" s="1"/>
  <c r="F57" i="11"/>
  <c r="G57" i="11" s="1"/>
  <c r="I57" i="11" s="1"/>
  <c r="F54" i="11"/>
  <c r="G54" i="11" s="1"/>
  <c r="I54" i="11" s="1"/>
  <c r="F58" i="11"/>
  <c r="G58" i="11" s="1"/>
  <c r="I58" i="11" s="1"/>
  <c r="F59" i="11"/>
  <c r="G59" i="11" s="1"/>
  <c r="I59" i="11" s="1"/>
  <c r="F52" i="11"/>
  <c r="G52" i="11" s="1"/>
  <c r="I52" i="11" s="1"/>
  <c r="G215" i="5"/>
  <c r="J58" i="15"/>
  <c r="C58" i="15"/>
  <c r="B58" i="15"/>
  <c r="A58" i="15"/>
  <c r="J57" i="15"/>
  <c r="C57" i="15"/>
  <c r="B57" i="15"/>
  <c r="A57" i="15"/>
  <c r="J56" i="15"/>
  <c r="C56" i="15"/>
  <c r="B56" i="15"/>
  <c r="A56" i="15"/>
  <c r="J55" i="15"/>
  <c r="C55" i="15"/>
  <c r="B55" i="15"/>
  <c r="A55" i="15"/>
  <c r="J54" i="15"/>
  <c r="C54" i="15"/>
  <c r="B54" i="15"/>
  <c r="A54" i="15"/>
  <c r="J53" i="15"/>
  <c r="C53" i="15"/>
  <c r="B53" i="15"/>
  <c r="A53" i="15"/>
  <c r="J52" i="15"/>
  <c r="C52" i="15"/>
  <c r="B52" i="15"/>
  <c r="A52" i="15"/>
  <c r="J51" i="15"/>
  <c r="C51" i="15"/>
  <c r="B51" i="15"/>
  <c r="A51" i="15"/>
  <c r="J60" i="14"/>
  <c r="AA60" i="14" s="1"/>
  <c r="J59" i="14"/>
  <c r="AA59" i="14" s="1"/>
  <c r="J58" i="14"/>
  <c r="AA58" i="14" s="1"/>
  <c r="J57" i="14"/>
  <c r="AA57" i="14" s="1"/>
  <c r="J56" i="14"/>
  <c r="AA56" i="14" s="1"/>
  <c r="J55" i="14"/>
  <c r="AA55" i="14" s="1"/>
  <c r="J54" i="14"/>
  <c r="AA54" i="14" s="1"/>
  <c r="J53" i="14"/>
  <c r="AA53" i="14" s="1"/>
  <c r="J58" i="7"/>
  <c r="C58" i="7"/>
  <c r="B58" i="7"/>
  <c r="A58" i="7"/>
  <c r="J57" i="7"/>
  <c r="C57" i="7"/>
  <c r="B57" i="7"/>
  <c r="A57" i="7"/>
  <c r="J56" i="7"/>
  <c r="C56" i="7"/>
  <c r="B56" i="7"/>
  <c r="A56" i="7"/>
  <c r="J55" i="7"/>
  <c r="C55" i="7"/>
  <c r="B55" i="7"/>
  <c r="A55" i="7"/>
  <c r="J54" i="7"/>
  <c r="C54" i="7"/>
  <c r="B54" i="7"/>
  <c r="A54" i="7"/>
  <c r="J53" i="7"/>
  <c r="C53" i="7"/>
  <c r="B53" i="7"/>
  <c r="A53" i="7"/>
  <c r="J52" i="7"/>
  <c r="C52" i="7"/>
  <c r="B52" i="7"/>
  <c r="A52" i="7"/>
  <c r="J51" i="7"/>
  <c r="C51" i="7"/>
  <c r="B51" i="7"/>
  <c r="A51" i="7"/>
  <c r="J58" i="6"/>
  <c r="J57" i="6"/>
  <c r="J56" i="6"/>
  <c r="J55" i="6"/>
  <c r="J54" i="6"/>
  <c r="J53" i="6"/>
  <c r="J52" i="6"/>
  <c r="J51" i="6"/>
  <c r="C63" i="3"/>
  <c r="B63" i="3"/>
  <c r="A63" i="3"/>
  <c r="C62" i="3"/>
  <c r="B62" i="3"/>
  <c r="A62" i="3"/>
  <c r="C61" i="3"/>
  <c r="B61" i="3"/>
  <c r="A61" i="3"/>
  <c r="C60" i="3"/>
  <c r="B60" i="3"/>
  <c r="A60" i="3"/>
  <c r="C59" i="3"/>
  <c r="B59" i="3"/>
  <c r="A59" i="3"/>
  <c r="C58" i="3"/>
  <c r="B58" i="3"/>
  <c r="A58" i="3"/>
  <c r="C57" i="3"/>
  <c r="B57" i="3"/>
  <c r="A57" i="3"/>
  <c r="C56" i="3"/>
  <c r="B56" i="3"/>
  <c r="A56" i="3"/>
  <c r="J64" i="2"/>
  <c r="J63" i="2"/>
  <c r="J62" i="2"/>
  <c r="J61" i="2"/>
  <c r="J60" i="2"/>
  <c r="J59" i="2"/>
  <c r="J58" i="2"/>
  <c r="J57" i="2"/>
  <c r="F57" i="3" l="1"/>
  <c r="G57" i="3" s="1"/>
  <c r="I57" i="3" s="1"/>
  <c r="F61" i="3"/>
  <c r="G61" i="3" s="1"/>
  <c r="I61" i="3" s="1"/>
  <c r="F52" i="7"/>
  <c r="G52" i="7" s="1"/>
  <c r="I52" i="7" s="1"/>
  <c r="F56" i="7"/>
  <c r="G56" i="7" s="1"/>
  <c r="I56" i="7" s="1"/>
  <c r="F58" i="3"/>
  <c r="G58" i="3" s="1"/>
  <c r="I58" i="3" s="1"/>
  <c r="F62" i="3"/>
  <c r="G62" i="3" s="1"/>
  <c r="I62" i="3" s="1"/>
  <c r="F53" i="7"/>
  <c r="G53" i="7" s="1"/>
  <c r="I53" i="7" s="1"/>
  <c r="F57" i="7"/>
  <c r="G57" i="7" s="1"/>
  <c r="I57" i="7" s="1"/>
  <c r="F59" i="3"/>
  <c r="G59" i="3" s="1"/>
  <c r="I59" i="3" s="1"/>
  <c r="F63" i="3"/>
  <c r="G63" i="3" s="1"/>
  <c r="I63" i="3" s="1"/>
  <c r="F54" i="7"/>
  <c r="G54" i="7" s="1"/>
  <c r="I54" i="7" s="1"/>
  <c r="F58" i="7"/>
  <c r="G58" i="7" s="1"/>
  <c r="I58" i="7" s="1"/>
  <c r="F56" i="3"/>
  <c r="G56" i="3" s="1"/>
  <c r="I56" i="3" s="1"/>
  <c r="F60" i="3"/>
  <c r="G60" i="3" s="1"/>
  <c r="I60" i="3" s="1"/>
  <c r="F51" i="7"/>
  <c r="G51" i="7" s="1"/>
  <c r="I51" i="7" s="1"/>
  <c r="F55" i="7"/>
  <c r="G55" i="7" s="1"/>
  <c r="I55" i="7" s="1"/>
  <c r="F52" i="15"/>
  <c r="G52" i="15" s="1"/>
  <c r="I52" i="15" s="1"/>
  <c r="F56" i="15"/>
  <c r="G56" i="15" s="1"/>
  <c r="I56" i="15" s="1"/>
  <c r="F53" i="15"/>
  <c r="G53" i="15" s="1"/>
  <c r="I53" i="15" s="1"/>
  <c r="F57" i="15"/>
  <c r="G57" i="15" s="1"/>
  <c r="I57" i="15" s="1"/>
  <c r="F54" i="15"/>
  <c r="G54" i="15" s="1"/>
  <c r="I54" i="15" s="1"/>
  <c r="F58" i="15"/>
  <c r="G58" i="15" s="1"/>
  <c r="I58" i="15" s="1"/>
  <c r="F51" i="15"/>
  <c r="G51" i="15" s="1"/>
  <c r="I51" i="15" s="1"/>
  <c r="F55" i="15"/>
  <c r="G55" i="15" s="1"/>
  <c r="I55" i="15" s="1"/>
  <c r="F18" i="17"/>
  <c r="F17" i="17"/>
  <c r="F15" i="17"/>
  <c r="J18" i="17"/>
  <c r="J17" i="17"/>
  <c r="J16" i="17"/>
  <c r="J15" i="17"/>
  <c r="C18" i="17"/>
  <c r="B18" i="17"/>
  <c r="D18" i="17" s="1"/>
  <c r="L18" i="17" s="1"/>
  <c r="A18" i="17"/>
  <c r="C17" i="17"/>
  <c r="B17" i="17"/>
  <c r="D17" i="17" s="1"/>
  <c r="L17" i="17" s="1"/>
  <c r="A17" i="17"/>
  <c r="C15" i="17"/>
  <c r="B15" i="17"/>
  <c r="D15" i="17" s="1"/>
  <c r="L15" i="17" s="1"/>
  <c r="A15" i="17"/>
  <c r="F18" i="13"/>
  <c r="F17" i="13"/>
  <c r="F15" i="13"/>
  <c r="J18" i="13"/>
  <c r="J17" i="13"/>
  <c r="J16" i="13"/>
  <c r="J15" i="13"/>
  <c r="C18" i="13"/>
  <c r="B18" i="13"/>
  <c r="D18" i="13" s="1"/>
  <c r="L18" i="13" s="1"/>
  <c r="A18" i="13"/>
  <c r="C17" i="13"/>
  <c r="B17" i="13"/>
  <c r="D17" i="13" s="1"/>
  <c r="L17" i="13" s="1"/>
  <c r="A17" i="13"/>
  <c r="C15" i="13"/>
  <c r="B15" i="13"/>
  <c r="D15" i="13" s="1"/>
  <c r="L15" i="13" s="1"/>
  <c r="A15" i="13"/>
  <c r="G18" i="17" l="1"/>
  <c r="I18" i="17" s="1"/>
  <c r="G15" i="17"/>
  <c r="I15" i="17" s="1"/>
  <c r="G17" i="17"/>
  <c r="I17" i="17" s="1"/>
  <c r="G15" i="13"/>
  <c r="I15" i="13" s="1"/>
  <c r="G17" i="13"/>
  <c r="I17" i="13" s="1"/>
  <c r="G18" i="13"/>
  <c r="I18" i="13" s="1"/>
  <c r="F67" i="5"/>
  <c r="C67" i="5"/>
  <c r="B67" i="5"/>
  <c r="D67" i="5" s="1"/>
  <c r="L67" i="5" s="1"/>
  <c r="A67" i="5"/>
  <c r="J43" i="4"/>
  <c r="F43" i="4"/>
  <c r="G67" i="5" l="1"/>
  <c r="I67" i="5" s="1"/>
  <c r="J82" i="14"/>
  <c r="AA82" i="14" s="1"/>
  <c r="J81" i="14"/>
  <c r="AA81" i="14" s="1"/>
  <c r="J80" i="14"/>
  <c r="AA80" i="14" s="1"/>
  <c r="J79" i="14"/>
  <c r="AA79" i="14" s="1"/>
  <c r="J78" i="14"/>
  <c r="AA78" i="14" s="1"/>
  <c r="J81" i="10"/>
  <c r="J80" i="10"/>
  <c r="J79" i="10"/>
  <c r="J78" i="10"/>
  <c r="J81" i="6"/>
  <c r="J80" i="6"/>
  <c r="J79" i="6"/>
  <c r="J41" i="16"/>
  <c r="F41" i="16"/>
  <c r="C41" i="16"/>
  <c r="B41" i="16"/>
  <c r="D41" i="16" s="1"/>
  <c r="L41" i="16" s="1"/>
  <c r="A41" i="16"/>
  <c r="J79" i="15"/>
  <c r="C79" i="15"/>
  <c r="B79" i="15"/>
  <c r="D79" i="15" s="1"/>
  <c r="L79" i="15" s="1"/>
  <c r="A79" i="15"/>
  <c r="J78" i="15"/>
  <c r="C78" i="15"/>
  <c r="B78" i="15"/>
  <c r="D78" i="15" s="1"/>
  <c r="L78" i="15" s="1"/>
  <c r="A78" i="15"/>
  <c r="J77" i="15"/>
  <c r="C77" i="15"/>
  <c r="B77" i="15"/>
  <c r="D77" i="15" s="1"/>
  <c r="L77" i="15" s="1"/>
  <c r="A77" i="15"/>
  <c r="J76" i="15"/>
  <c r="C76" i="15"/>
  <c r="B76" i="15"/>
  <c r="D76" i="15" s="1"/>
  <c r="L76" i="15" s="1"/>
  <c r="A76" i="15"/>
  <c r="J43" i="15"/>
  <c r="C43" i="15"/>
  <c r="B43" i="15"/>
  <c r="D43" i="15" s="1"/>
  <c r="L43" i="15" s="1"/>
  <c r="A43" i="15"/>
  <c r="J45" i="14"/>
  <c r="AA45" i="14" s="1"/>
  <c r="J49" i="13"/>
  <c r="F49" i="13"/>
  <c r="C49" i="13"/>
  <c r="B49" i="13"/>
  <c r="D49" i="13" s="1"/>
  <c r="L49" i="13" s="1"/>
  <c r="A49" i="13"/>
  <c r="J42" i="12"/>
  <c r="F42" i="12"/>
  <c r="G42" i="12" s="1"/>
  <c r="I42" i="12" s="1"/>
  <c r="C42" i="12"/>
  <c r="A42" i="12"/>
  <c r="J80" i="11"/>
  <c r="C80" i="11"/>
  <c r="B80" i="11"/>
  <c r="D80" i="11" s="1"/>
  <c r="L80" i="11" s="1"/>
  <c r="A80" i="11"/>
  <c r="J79" i="11"/>
  <c r="C79" i="11"/>
  <c r="B79" i="11"/>
  <c r="D79" i="11" s="1"/>
  <c r="L79" i="11" s="1"/>
  <c r="A79" i="11"/>
  <c r="J78" i="11"/>
  <c r="C78" i="11"/>
  <c r="B78" i="11"/>
  <c r="D78" i="11" s="1"/>
  <c r="L78" i="11" s="1"/>
  <c r="A78" i="11"/>
  <c r="J44" i="11"/>
  <c r="C44" i="11"/>
  <c r="B44" i="11"/>
  <c r="D44" i="11" s="1"/>
  <c r="L44" i="11" s="1"/>
  <c r="A44" i="11"/>
  <c r="J80" i="7"/>
  <c r="C80" i="7"/>
  <c r="B80" i="7"/>
  <c r="D80" i="7" s="1"/>
  <c r="L80" i="7" s="1"/>
  <c r="A80" i="7"/>
  <c r="J79" i="7"/>
  <c r="C79" i="7"/>
  <c r="B79" i="7"/>
  <c r="D79" i="7" s="1"/>
  <c r="L79" i="7" s="1"/>
  <c r="A79" i="7"/>
  <c r="F94" i="5"/>
  <c r="C94" i="5"/>
  <c r="B94" i="5"/>
  <c r="D94" i="5" s="1"/>
  <c r="L94" i="5" s="1"/>
  <c r="A94" i="5"/>
  <c r="F93" i="5"/>
  <c r="C93" i="5"/>
  <c r="B93" i="5"/>
  <c r="D93" i="5" s="1"/>
  <c r="L93" i="5" s="1"/>
  <c r="A93" i="5"/>
  <c r="F92" i="5"/>
  <c r="C92" i="5"/>
  <c r="B92" i="5"/>
  <c r="D92" i="5" s="1"/>
  <c r="L92" i="5" s="1"/>
  <c r="A92" i="5"/>
  <c r="F91" i="5"/>
  <c r="C91" i="5"/>
  <c r="B91" i="5"/>
  <c r="D91" i="5" s="1"/>
  <c r="L91" i="5" s="1"/>
  <c r="A91" i="5"/>
  <c r="F33" i="5"/>
  <c r="C33" i="5"/>
  <c r="B33" i="5"/>
  <c r="D33" i="5" s="1"/>
  <c r="L33" i="5" s="1"/>
  <c r="A33" i="5"/>
  <c r="J64" i="4"/>
  <c r="F64" i="4"/>
  <c r="C64" i="4"/>
  <c r="B64" i="4"/>
  <c r="D64" i="4" s="1"/>
  <c r="L64" i="4" s="1"/>
  <c r="A64" i="4"/>
  <c r="J86" i="3"/>
  <c r="C86" i="3"/>
  <c r="B86" i="3"/>
  <c r="D86" i="3" s="1"/>
  <c r="L86" i="3" s="1"/>
  <c r="A86" i="3"/>
  <c r="J85" i="3"/>
  <c r="C85" i="3"/>
  <c r="B85" i="3"/>
  <c r="D85" i="3" s="1"/>
  <c r="L85" i="3" s="1"/>
  <c r="A85" i="3"/>
  <c r="J84" i="3"/>
  <c r="C84" i="3"/>
  <c r="B84" i="3"/>
  <c r="D84" i="3" s="1"/>
  <c r="L84" i="3" s="1"/>
  <c r="A84" i="3"/>
  <c r="J83" i="3"/>
  <c r="C83" i="3"/>
  <c r="B83" i="3"/>
  <c r="D83" i="3" s="1"/>
  <c r="L83" i="3" s="1"/>
  <c r="A83" i="3"/>
  <c r="J82" i="3"/>
  <c r="C82" i="3"/>
  <c r="B82" i="3"/>
  <c r="D82" i="3" s="1"/>
  <c r="L82" i="3" s="1"/>
  <c r="A82" i="3"/>
  <c r="C46" i="3"/>
  <c r="B46" i="3"/>
  <c r="D46" i="3" s="1"/>
  <c r="L46" i="3" s="1"/>
  <c r="A46" i="3"/>
  <c r="E106" i="5"/>
  <c r="E99" i="5"/>
  <c r="E39" i="5"/>
  <c r="E29" i="5"/>
  <c r="E21" i="5"/>
  <c r="C103" i="5"/>
  <c r="B103" i="5"/>
  <c r="A103" i="5"/>
  <c r="C102" i="5"/>
  <c r="B102" i="5"/>
  <c r="A102" i="5"/>
  <c r="C101" i="5"/>
  <c r="B101" i="5"/>
  <c r="D101" i="5" s="1"/>
  <c r="L101" i="5" s="1"/>
  <c r="A101" i="5"/>
  <c r="J101" i="2"/>
  <c r="J103" i="2"/>
  <c r="J102" i="2"/>
  <c r="J94" i="2"/>
  <c r="L94" i="2" s="1"/>
  <c r="J96" i="2"/>
  <c r="L96" i="2" s="1"/>
  <c r="J95" i="2"/>
  <c r="L95" i="2" s="1"/>
  <c r="J89" i="2"/>
  <c r="J88" i="2"/>
  <c r="J87" i="2"/>
  <c r="J86" i="2"/>
  <c r="J85" i="2"/>
  <c r="J84" i="2"/>
  <c r="J83" i="2"/>
  <c r="J39" i="2"/>
  <c r="J76" i="2"/>
  <c r="J75" i="2"/>
  <c r="J74" i="2"/>
  <c r="J73" i="2"/>
  <c r="J71" i="2"/>
  <c r="J78" i="2"/>
  <c r="J77" i="2"/>
  <c r="J46" i="2"/>
  <c r="J66" i="2"/>
  <c r="J65" i="2"/>
  <c r="J56" i="2"/>
  <c r="J55" i="2"/>
  <c r="J54" i="2"/>
  <c r="J53" i="2"/>
  <c r="J52" i="2"/>
  <c r="J51" i="2"/>
  <c r="J50" i="2"/>
  <c r="J49" i="2"/>
  <c r="J48" i="2"/>
  <c r="J47" i="2"/>
  <c r="J45" i="2"/>
  <c r="J44" i="2"/>
  <c r="J43" i="2"/>
  <c r="J42" i="2"/>
  <c r="J41" i="2"/>
  <c r="J40" i="2"/>
  <c r="J38" i="2"/>
  <c r="J37" i="2"/>
  <c r="J36" i="2"/>
  <c r="J35" i="2"/>
  <c r="J34" i="2"/>
  <c r="J31" i="2"/>
  <c r="J30" i="2"/>
  <c r="J29" i="2"/>
  <c r="J28" i="2"/>
  <c r="J23" i="2"/>
  <c r="J22" i="2"/>
  <c r="J21" i="2"/>
  <c r="J20" i="2"/>
  <c r="J19" i="2"/>
  <c r="J18" i="2"/>
  <c r="J17" i="2"/>
  <c r="J16" i="2"/>
  <c r="J15" i="2"/>
  <c r="F87" i="3" l="1"/>
  <c r="G87" i="3" s="1"/>
  <c r="I87" i="3" s="1"/>
  <c r="F39" i="3"/>
  <c r="G39" i="3" s="1"/>
  <c r="I39" i="3" s="1"/>
  <c r="F80" i="7"/>
  <c r="G80" i="7" s="1"/>
  <c r="I80" i="7" s="1"/>
  <c r="G91" i="5"/>
  <c r="I91" i="5" s="1"/>
  <c r="G93" i="5"/>
  <c r="I93" i="5" s="1"/>
  <c r="G33" i="5"/>
  <c r="I33" i="5" s="1"/>
  <c r="G92" i="5"/>
  <c r="I92" i="5" s="1"/>
  <c r="G94" i="5"/>
  <c r="I94" i="5" s="1"/>
  <c r="G64" i="4"/>
  <c r="I64" i="4" s="1"/>
  <c r="G49" i="13"/>
  <c r="I49" i="13" s="1"/>
  <c r="G41" i="16"/>
  <c r="I41" i="16" s="1"/>
  <c r="F82" i="3"/>
  <c r="G82" i="3" s="1"/>
  <c r="I82" i="3" s="1"/>
  <c r="F86" i="3"/>
  <c r="G86" i="3" s="1"/>
  <c r="I86" i="3" s="1"/>
  <c r="F79" i="7"/>
  <c r="G79" i="7" s="1"/>
  <c r="I79" i="7" s="1"/>
  <c r="F83" i="3"/>
  <c r="G83" i="3" s="1"/>
  <c r="I83" i="3" s="1"/>
  <c r="F78" i="11"/>
  <c r="G78" i="11" s="1"/>
  <c r="I78" i="11" s="1"/>
  <c r="F84" i="3"/>
  <c r="G84" i="3" s="1"/>
  <c r="I84" i="3" s="1"/>
  <c r="F79" i="11"/>
  <c r="G79" i="11" s="1"/>
  <c r="I79" i="11" s="1"/>
  <c r="F46" i="3"/>
  <c r="G46" i="3" s="1"/>
  <c r="I46" i="3" s="1"/>
  <c r="F85" i="3"/>
  <c r="G85" i="3" s="1"/>
  <c r="I85" i="3" s="1"/>
  <c r="F44" i="11"/>
  <c r="G44" i="11" s="1"/>
  <c r="I44" i="11" s="1"/>
  <c r="F80" i="11"/>
  <c r="G80" i="11" s="1"/>
  <c r="I80" i="11" s="1"/>
  <c r="F43" i="15"/>
  <c r="G43" i="15" s="1"/>
  <c r="I43" i="15" s="1"/>
  <c r="F76" i="15"/>
  <c r="G76" i="15" s="1"/>
  <c r="I76" i="15" s="1"/>
  <c r="F77" i="15"/>
  <c r="G77" i="15" s="1"/>
  <c r="I77" i="15" s="1"/>
  <c r="F78" i="15"/>
  <c r="G78" i="15" s="1"/>
  <c r="I78" i="15" s="1"/>
  <c r="F79" i="15"/>
  <c r="G79" i="15" s="1"/>
  <c r="I79" i="15" s="1"/>
  <c r="N103" i="2"/>
  <c r="F103" i="5" s="1"/>
  <c r="G103" i="5" s="1"/>
  <c r="I103" i="5" s="1"/>
  <c r="N102" i="2"/>
  <c r="F102" i="5" s="1"/>
  <c r="G102" i="5" s="1"/>
  <c r="I102" i="5" s="1"/>
  <c r="E18" i="9" l="1"/>
  <c r="J20" i="17" l="1"/>
  <c r="J19" i="17"/>
  <c r="J23" i="16"/>
  <c r="J22" i="16"/>
  <c r="J21" i="16"/>
  <c r="J20" i="16"/>
  <c r="J19" i="16"/>
  <c r="J18" i="16"/>
  <c r="J17" i="16"/>
  <c r="J16" i="16"/>
  <c r="J15" i="16"/>
  <c r="J37" i="16"/>
  <c r="J36" i="16"/>
  <c r="J35" i="16"/>
  <c r="J34" i="16"/>
  <c r="J33" i="16"/>
  <c r="J32" i="16"/>
  <c r="J31" i="16"/>
  <c r="J30" i="16"/>
  <c r="J29" i="16"/>
  <c r="J28" i="16"/>
  <c r="J47" i="16"/>
  <c r="J46" i="16"/>
  <c r="J45" i="16"/>
  <c r="J44" i="16"/>
  <c r="J43" i="16"/>
  <c r="J42" i="16"/>
  <c r="J40" i="16"/>
  <c r="J39" i="16"/>
  <c r="J38" i="16"/>
  <c r="J49" i="16"/>
  <c r="J48" i="16"/>
  <c r="J57" i="16"/>
  <c r="J56" i="16"/>
  <c r="J55" i="16"/>
  <c r="J54" i="16"/>
  <c r="J65" i="16"/>
  <c r="J64" i="16"/>
  <c r="J63" i="16"/>
  <c r="J62" i="16"/>
  <c r="J61" i="13"/>
  <c r="J60" i="13"/>
  <c r="J59" i="13"/>
  <c r="J58" i="13"/>
  <c r="J56" i="13"/>
  <c r="J55" i="13"/>
  <c r="J54" i="13"/>
  <c r="J53" i="13"/>
  <c r="J52" i="13"/>
  <c r="J51" i="13"/>
  <c r="J50" i="13"/>
  <c r="J48" i="13"/>
  <c r="J47" i="13"/>
  <c r="J46" i="13"/>
  <c r="J45" i="13"/>
  <c r="J44" i="13"/>
  <c r="J43" i="13"/>
  <c r="J42" i="13"/>
  <c r="J41" i="13"/>
  <c r="J40" i="13"/>
  <c r="J39" i="13"/>
  <c r="J38" i="13"/>
  <c r="J37" i="13"/>
  <c r="J36" i="13"/>
  <c r="J34" i="13"/>
  <c r="J33" i="13"/>
  <c r="J32" i="13"/>
  <c r="J31" i="13"/>
  <c r="J30" i="13"/>
  <c r="J29" i="13"/>
  <c r="J28" i="13"/>
  <c r="J27" i="13"/>
  <c r="J26" i="13"/>
  <c r="J20" i="13"/>
  <c r="J19" i="13"/>
  <c r="J23" i="12"/>
  <c r="J22" i="12"/>
  <c r="J21" i="12"/>
  <c r="J20" i="12"/>
  <c r="J19" i="12"/>
  <c r="J18" i="12"/>
  <c r="J17" i="12"/>
  <c r="J16" i="12"/>
  <c r="J15" i="12"/>
  <c r="J37" i="12"/>
  <c r="J36" i="12"/>
  <c r="J35" i="12"/>
  <c r="J34" i="12"/>
  <c r="J33" i="12"/>
  <c r="J32" i="12"/>
  <c r="J31" i="12"/>
  <c r="J30" i="12"/>
  <c r="J29" i="12"/>
  <c r="J28" i="12"/>
  <c r="J48" i="12"/>
  <c r="J47" i="12"/>
  <c r="J46" i="12"/>
  <c r="J45" i="12"/>
  <c r="J44" i="12"/>
  <c r="J43" i="12"/>
  <c r="J41" i="12"/>
  <c r="J40" i="12"/>
  <c r="J39" i="12"/>
  <c r="J38" i="12"/>
  <c r="J50" i="12"/>
  <c r="J49" i="12"/>
  <c r="J58" i="12"/>
  <c r="J57" i="12"/>
  <c r="J56" i="12"/>
  <c r="J55" i="12"/>
  <c r="J65" i="12"/>
  <c r="J64" i="12"/>
  <c r="J63" i="12"/>
  <c r="J66" i="12"/>
  <c r="C18" i="1"/>
  <c r="K17" i="9" l="1"/>
  <c r="E18" i="1" s="1"/>
  <c r="J15" i="9"/>
  <c r="J14" i="9"/>
  <c r="H17" i="9"/>
  <c r="F17" i="9"/>
  <c r="G15" i="9"/>
  <c r="I15" i="9" s="1"/>
  <c r="J17" i="9" l="1"/>
  <c r="D18" i="1"/>
  <c r="J15" i="8"/>
  <c r="J16" i="8"/>
  <c r="J17" i="8"/>
  <c r="J18" i="8"/>
  <c r="J19" i="8"/>
  <c r="F34" i="5" l="1"/>
  <c r="C34" i="5"/>
  <c r="B34" i="5"/>
  <c r="D34" i="5" s="1"/>
  <c r="L34" i="5" s="1"/>
  <c r="A34" i="5"/>
  <c r="C24" i="5"/>
  <c r="B24" i="5"/>
  <c r="D24" i="5" s="1"/>
  <c r="L24" i="5" s="1"/>
  <c r="A24" i="5"/>
  <c r="J23" i="4"/>
  <c r="J22" i="4"/>
  <c r="J21" i="4"/>
  <c r="J20" i="4"/>
  <c r="J19" i="4"/>
  <c r="J18" i="4"/>
  <c r="J17" i="4"/>
  <c r="J16" i="4"/>
  <c r="J15" i="4"/>
  <c r="J34" i="4"/>
  <c r="J33" i="4"/>
  <c r="J32" i="4"/>
  <c r="J31" i="4"/>
  <c r="J30" i="4"/>
  <c r="J29" i="4"/>
  <c r="J28" i="4"/>
  <c r="J39" i="4"/>
  <c r="J38" i="4"/>
  <c r="J37" i="4"/>
  <c r="J36" i="4"/>
  <c r="J35" i="4"/>
  <c r="J46" i="4"/>
  <c r="J45" i="4"/>
  <c r="J44" i="4"/>
  <c r="J42" i="4"/>
  <c r="J41" i="4"/>
  <c r="J40" i="4"/>
  <c r="J48" i="4"/>
  <c r="J47" i="4"/>
  <c r="J50" i="4"/>
  <c r="J49" i="4"/>
  <c r="J56" i="4"/>
  <c r="J55" i="4"/>
  <c r="J58" i="4"/>
  <c r="J57" i="4"/>
  <c r="J65" i="4"/>
  <c r="J63" i="4"/>
  <c r="J66" i="4"/>
  <c r="J24" i="2"/>
  <c r="N101" i="2"/>
  <c r="F101" i="5" s="1"/>
  <c r="K105" i="5"/>
  <c r="H105" i="5"/>
  <c r="J105" i="5" s="1"/>
  <c r="L105" i="5"/>
  <c r="G34" i="5" l="1"/>
  <c r="I34" i="5" s="1"/>
  <c r="G101" i="5"/>
  <c r="G105" i="5" s="1"/>
  <c r="F105" i="5"/>
  <c r="I101" i="5" l="1"/>
  <c r="I105" i="5" s="1"/>
  <c r="A245" i="17"/>
  <c r="A244" i="17"/>
  <c r="A243" i="17"/>
  <c r="A76" i="16"/>
  <c r="A75" i="16"/>
  <c r="A74" i="16"/>
  <c r="A92" i="15"/>
  <c r="A91" i="15"/>
  <c r="A90" i="15"/>
  <c r="A89" i="14"/>
  <c r="A88" i="14"/>
  <c r="A87" i="14"/>
  <c r="A403" i="13"/>
  <c r="A402" i="13"/>
  <c r="A401" i="13"/>
  <c r="A77" i="12"/>
  <c r="A76" i="12"/>
  <c r="A75" i="12"/>
  <c r="A93" i="11"/>
  <c r="A92" i="11"/>
  <c r="A91" i="11"/>
  <c r="A97" i="10"/>
  <c r="A96" i="10"/>
  <c r="A95" i="10"/>
  <c r="A23" i="9"/>
  <c r="A22" i="9"/>
  <c r="A21" i="9"/>
  <c r="A117" i="8"/>
  <c r="A116" i="8"/>
  <c r="A115" i="8"/>
  <c r="A93" i="7"/>
  <c r="A92" i="7"/>
  <c r="A91" i="7"/>
  <c r="A103" i="6"/>
  <c r="A102" i="6"/>
  <c r="A101" i="6"/>
  <c r="A236" i="5"/>
  <c r="A235" i="5"/>
  <c r="A234" i="5"/>
  <c r="A77" i="4"/>
  <c r="A76" i="4"/>
  <c r="A75" i="4"/>
  <c r="A99" i="3"/>
  <c r="A98" i="3"/>
  <c r="A97" i="3"/>
  <c r="A117" i="2"/>
  <c r="A116" i="2"/>
  <c r="A115" i="2"/>
  <c r="G247" i="17" l="1"/>
  <c r="D247" i="17"/>
  <c r="A247" i="17"/>
  <c r="F20" i="17"/>
  <c r="G20" i="17" s="1"/>
  <c r="I20" i="17" s="1"/>
  <c r="C20" i="17"/>
  <c r="B20" i="17"/>
  <c r="A20" i="17"/>
  <c r="F19" i="17"/>
  <c r="G19" i="17" s="1"/>
  <c r="I19" i="17" s="1"/>
  <c r="C19" i="17"/>
  <c r="B19" i="17"/>
  <c r="A19" i="17"/>
  <c r="F16" i="17"/>
  <c r="C16" i="17"/>
  <c r="B16" i="17"/>
  <c r="D16" i="17" s="1"/>
  <c r="L16" i="17" s="1"/>
  <c r="A16" i="17"/>
  <c r="C8" i="17"/>
  <c r="B8" i="17"/>
  <c r="A8" i="17"/>
  <c r="C7" i="17"/>
  <c r="B7" i="17"/>
  <c r="A7" i="17"/>
  <c r="B6" i="17"/>
  <c r="A6" i="17"/>
  <c r="C5" i="17"/>
  <c r="B5" i="17"/>
  <c r="A5" i="17"/>
  <c r="C4" i="17"/>
  <c r="B4" i="17"/>
  <c r="A4" i="17"/>
  <c r="L3" i="17"/>
  <c r="C3" i="17"/>
  <c r="B3" i="17"/>
  <c r="A3" i="17"/>
  <c r="L2" i="17"/>
  <c r="C2" i="17"/>
  <c r="B2" i="17"/>
  <c r="A2" i="17"/>
  <c r="C1" i="17"/>
  <c r="B1" i="17"/>
  <c r="A1" i="17"/>
  <c r="G78" i="16"/>
  <c r="D78" i="16"/>
  <c r="A78" i="16"/>
  <c r="C66" i="16"/>
  <c r="B66" i="16"/>
  <c r="A66" i="16"/>
  <c r="F65" i="16"/>
  <c r="G65" i="16" s="1"/>
  <c r="I65" i="16" s="1"/>
  <c r="C65" i="16"/>
  <c r="B65" i="16"/>
  <c r="A65" i="16"/>
  <c r="F64" i="16"/>
  <c r="G64" i="16" s="1"/>
  <c r="I64" i="16" s="1"/>
  <c r="C64" i="16"/>
  <c r="B64" i="16"/>
  <c r="A64" i="16"/>
  <c r="F63" i="16"/>
  <c r="C63" i="16"/>
  <c r="B63" i="16"/>
  <c r="D63" i="16" s="1"/>
  <c r="L63" i="16" s="1"/>
  <c r="A63" i="16"/>
  <c r="F62" i="16"/>
  <c r="C62" i="16"/>
  <c r="B62" i="16"/>
  <c r="D62" i="16" s="1"/>
  <c r="L62" i="16" s="1"/>
  <c r="A62" i="16"/>
  <c r="C61" i="16"/>
  <c r="C58" i="16"/>
  <c r="B58" i="16"/>
  <c r="A58" i="16"/>
  <c r="F57" i="16"/>
  <c r="G57" i="16" s="1"/>
  <c r="I57" i="16" s="1"/>
  <c r="C57" i="16"/>
  <c r="B57" i="16"/>
  <c r="A57" i="16"/>
  <c r="F56" i="16"/>
  <c r="G56" i="16" s="1"/>
  <c r="I56" i="16" s="1"/>
  <c r="C56" i="16"/>
  <c r="B56" i="16"/>
  <c r="A56" i="16"/>
  <c r="F55" i="16"/>
  <c r="C55" i="16"/>
  <c r="B55" i="16"/>
  <c r="D55" i="16" s="1"/>
  <c r="L55" i="16" s="1"/>
  <c r="A55" i="16"/>
  <c r="F54" i="16"/>
  <c r="C54" i="16"/>
  <c r="B54" i="16"/>
  <c r="D54" i="16" s="1"/>
  <c r="L54" i="16" s="1"/>
  <c r="A54" i="16"/>
  <c r="C53" i="16"/>
  <c r="C50" i="16"/>
  <c r="B50" i="16"/>
  <c r="A50" i="16"/>
  <c r="F49" i="16"/>
  <c r="G49" i="16" s="1"/>
  <c r="I49" i="16" s="1"/>
  <c r="C49" i="16"/>
  <c r="B49" i="16"/>
  <c r="A49" i="16"/>
  <c r="F48" i="16"/>
  <c r="G48" i="16" s="1"/>
  <c r="I48" i="16" s="1"/>
  <c r="C48" i="16"/>
  <c r="B48" i="16"/>
  <c r="A48" i="16"/>
  <c r="F47" i="16"/>
  <c r="C47" i="16"/>
  <c r="B47" i="16"/>
  <c r="D47" i="16" s="1"/>
  <c r="L47" i="16" s="1"/>
  <c r="A47" i="16"/>
  <c r="F46" i="16"/>
  <c r="C46" i="16"/>
  <c r="B46" i="16"/>
  <c r="D46" i="16" s="1"/>
  <c r="L46" i="16" s="1"/>
  <c r="A46" i="16"/>
  <c r="F45" i="16"/>
  <c r="C45" i="16"/>
  <c r="B45" i="16"/>
  <c r="D45" i="16" s="1"/>
  <c r="L45" i="16" s="1"/>
  <c r="A45" i="16"/>
  <c r="F44" i="16"/>
  <c r="C44" i="16"/>
  <c r="B44" i="16"/>
  <c r="D44" i="16" s="1"/>
  <c r="L44" i="16" s="1"/>
  <c r="A44" i="16"/>
  <c r="F43" i="16"/>
  <c r="C43" i="16"/>
  <c r="B43" i="16"/>
  <c r="D43" i="16" s="1"/>
  <c r="L43" i="16" s="1"/>
  <c r="A43" i="16"/>
  <c r="F42" i="16"/>
  <c r="C42" i="16"/>
  <c r="B42" i="16"/>
  <c r="D42" i="16" s="1"/>
  <c r="L42" i="16" s="1"/>
  <c r="A42" i="16"/>
  <c r="F40" i="16"/>
  <c r="C40" i="16"/>
  <c r="B40" i="16"/>
  <c r="D40" i="16" s="1"/>
  <c r="L40" i="16" s="1"/>
  <c r="A40" i="16"/>
  <c r="F39" i="16"/>
  <c r="C39" i="16"/>
  <c r="B39" i="16"/>
  <c r="D39" i="16" s="1"/>
  <c r="L39" i="16" s="1"/>
  <c r="A39" i="16"/>
  <c r="F38" i="16"/>
  <c r="C38" i="16"/>
  <c r="B38" i="16"/>
  <c r="D38" i="16" s="1"/>
  <c r="L38" i="16" s="1"/>
  <c r="A38" i="16"/>
  <c r="F37" i="16"/>
  <c r="C37" i="16"/>
  <c r="B37" i="16"/>
  <c r="D37" i="16" s="1"/>
  <c r="L37" i="16" s="1"/>
  <c r="A37" i="16"/>
  <c r="F36" i="16"/>
  <c r="C36" i="16"/>
  <c r="B36" i="16"/>
  <c r="D36" i="16" s="1"/>
  <c r="L36" i="16" s="1"/>
  <c r="A36" i="16"/>
  <c r="F35" i="16"/>
  <c r="C35" i="16"/>
  <c r="B35" i="16"/>
  <c r="D35" i="16" s="1"/>
  <c r="L35" i="16" s="1"/>
  <c r="A35" i="16"/>
  <c r="F34" i="16"/>
  <c r="C34" i="16"/>
  <c r="B34" i="16"/>
  <c r="D34" i="16" s="1"/>
  <c r="L34" i="16" s="1"/>
  <c r="A34" i="16"/>
  <c r="F33" i="16"/>
  <c r="C33" i="16"/>
  <c r="B33" i="16"/>
  <c r="D33" i="16" s="1"/>
  <c r="L33" i="16" s="1"/>
  <c r="A33" i="16"/>
  <c r="F32" i="16"/>
  <c r="C32" i="16"/>
  <c r="B32" i="16"/>
  <c r="D32" i="16" s="1"/>
  <c r="L32" i="16" s="1"/>
  <c r="A32" i="16"/>
  <c r="F31" i="16"/>
  <c r="C31" i="16"/>
  <c r="B31" i="16"/>
  <c r="D31" i="16" s="1"/>
  <c r="L31" i="16" s="1"/>
  <c r="A31" i="16"/>
  <c r="F30" i="16"/>
  <c r="C30" i="16"/>
  <c r="B30" i="16"/>
  <c r="D30" i="16" s="1"/>
  <c r="L30" i="16" s="1"/>
  <c r="A30" i="16"/>
  <c r="F29" i="16"/>
  <c r="C29" i="16"/>
  <c r="B29" i="16"/>
  <c r="D29" i="16" s="1"/>
  <c r="L29" i="16" s="1"/>
  <c r="A29" i="16"/>
  <c r="F28" i="16"/>
  <c r="C28" i="16"/>
  <c r="B28" i="16"/>
  <c r="D28" i="16" s="1"/>
  <c r="L28" i="16" s="1"/>
  <c r="A28" i="16"/>
  <c r="C27" i="16"/>
  <c r="C24" i="16"/>
  <c r="B24" i="16"/>
  <c r="A24" i="16"/>
  <c r="F23" i="16"/>
  <c r="G23" i="16" s="1"/>
  <c r="I23" i="16" s="1"/>
  <c r="C23" i="16"/>
  <c r="B23" i="16"/>
  <c r="A23" i="16"/>
  <c r="F22" i="16"/>
  <c r="G22" i="16" s="1"/>
  <c r="I22" i="16" s="1"/>
  <c r="C22" i="16"/>
  <c r="B22" i="16"/>
  <c r="A22" i="16"/>
  <c r="F21" i="16"/>
  <c r="C21" i="16"/>
  <c r="B21" i="16"/>
  <c r="D21" i="16" s="1"/>
  <c r="L21" i="16" s="1"/>
  <c r="A21" i="16"/>
  <c r="F20" i="16"/>
  <c r="C20" i="16"/>
  <c r="B20" i="16"/>
  <c r="D20" i="16" s="1"/>
  <c r="L20" i="16" s="1"/>
  <c r="A20" i="16"/>
  <c r="F19" i="16"/>
  <c r="C19" i="16"/>
  <c r="B19" i="16"/>
  <c r="D19" i="16" s="1"/>
  <c r="L19" i="16" s="1"/>
  <c r="A19" i="16"/>
  <c r="F18" i="16"/>
  <c r="C18" i="16"/>
  <c r="B18" i="16"/>
  <c r="D18" i="16" s="1"/>
  <c r="L18" i="16" s="1"/>
  <c r="A18" i="16"/>
  <c r="F17" i="16"/>
  <c r="C17" i="16"/>
  <c r="B17" i="16"/>
  <c r="D17" i="16" s="1"/>
  <c r="L17" i="16" s="1"/>
  <c r="A17" i="16"/>
  <c r="F16" i="16"/>
  <c r="C16" i="16"/>
  <c r="B16" i="16"/>
  <c r="D16" i="16" s="1"/>
  <c r="L16" i="16" s="1"/>
  <c r="A16" i="16"/>
  <c r="F15" i="16"/>
  <c r="C15" i="16"/>
  <c r="B15" i="16"/>
  <c r="D15" i="16" s="1"/>
  <c r="L15" i="16" s="1"/>
  <c r="A15" i="16"/>
  <c r="C8" i="16"/>
  <c r="B8" i="16"/>
  <c r="A8" i="16"/>
  <c r="C7" i="16"/>
  <c r="B7" i="16"/>
  <c r="A7" i="16"/>
  <c r="B6" i="16"/>
  <c r="A6" i="16"/>
  <c r="C5" i="16"/>
  <c r="B5" i="16"/>
  <c r="A5" i="16"/>
  <c r="C4" i="16"/>
  <c r="B4" i="16"/>
  <c r="A4" i="16"/>
  <c r="L3" i="16"/>
  <c r="C3" i="16"/>
  <c r="B3" i="16"/>
  <c r="A3" i="16"/>
  <c r="L2" i="16"/>
  <c r="C2" i="16"/>
  <c r="B2" i="16"/>
  <c r="A2" i="16"/>
  <c r="C1" i="16"/>
  <c r="B1" i="16"/>
  <c r="A1" i="16"/>
  <c r="G94" i="15"/>
  <c r="D94" i="15"/>
  <c r="A94" i="15"/>
  <c r="C82" i="15"/>
  <c r="B82" i="15"/>
  <c r="A82" i="15"/>
  <c r="C81" i="15"/>
  <c r="B81" i="15"/>
  <c r="A81" i="15"/>
  <c r="C80" i="15"/>
  <c r="B80" i="15"/>
  <c r="A80" i="15"/>
  <c r="C75" i="15"/>
  <c r="B75" i="15"/>
  <c r="D75" i="15" s="1"/>
  <c r="L75" i="15" s="1"/>
  <c r="A75" i="15"/>
  <c r="C35" i="15"/>
  <c r="B35" i="15"/>
  <c r="D35" i="15" s="1"/>
  <c r="L35" i="15" s="1"/>
  <c r="A35" i="15"/>
  <c r="C73" i="15"/>
  <c r="B73" i="15"/>
  <c r="A73" i="15"/>
  <c r="C71" i="15"/>
  <c r="B71" i="15"/>
  <c r="A71" i="15"/>
  <c r="C70" i="15"/>
  <c r="B70" i="15"/>
  <c r="A70" i="15"/>
  <c r="C69" i="15"/>
  <c r="B69" i="15"/>
  <c r="A69" i="15"/>
  <c r="C68" i="15"/>
  <c r="B68" i="15"/>
  <c r="D68" i="15" s="1"/>
  <c r="L68" i="15" s="1"/>
  <c r="A68" i="15"/>
  <c r="C67" i="15"/>
  <c r="B67" i="15"/>
  <c r="D67" i="15" s="1"/>
  <c r="L67" i="15" s="1"/>
  <c r="A67" i="15"/>
  <c r="C66" i="15"/>
  <c r="B66" i="15"/>
  <c r="D66" i="15" s="1"/>
  <c r="L66" i="15" s="1"/>
  <c r="A66" i="15"/>
  <c r="C65" i="15"/>
  <c r="B65" i="15"/>
  <c r="D65" i="15" s="1"/>
  <c r="L65" i="15" s="1"/>
  <c r="A65" i="15"/>
  <c r="C63" i="15"/>
  <c r="B63" i="15"/>
  <c r="A63" i="15"/>
  <c r="C61" i="15"/>
  <c r="B61" i="15"/>
  <c r="A61" i="15"/>
  <c r="C60" i="15"/>
  <c r="B60" i="15"/>
  <c r="A60" i="15"/>
  <c r="C59" i="15"/>
  <c r="B59" i="15"/>
  <c r="A59" i="15"/>
  <c r="C50" i="15"/>
  <c r="B50" i="15"/>
  <c r="D50" i="15" s="1"/>
  <c r="L50" i="15" s="1"/>
  <c r="A50" i="15"/>
  <c r="C49" i="15"/>
  <c r="B49" i="15"/>
  <c r="D49" i="15" s="1"/>
  <c r="L49" i="15" s="1"/>
  <c r="A49" i="15"/>
  <c r="C48" i="15"/>
  <c r="B48" i="15"/>
  <c r="D48" i="15" s="1"/>
  <c r="L48" i="15" s="1"/>
  <c r="A48" i="15"/>
  <c r="C47" i="15"/>
  <c r="B47" i="15"/>
  <c r="D47" i="15" s="1"/>
  <c r="L47" i="15" s="1"/>
  <c r="A47" i="15"/>
  <c r="C46" i="15"/>
  <c r="B46" i="15"/>
  <c r="D46" i="15" s="1"/>
  <c r="L46" i="15" s="1"/>
  <c r="A46" i="15"/>
  <c r="C45" i="15"/>
  <c r="B45" i="15"/>
  <c r="D45" i="15" s="1"/>
  <c r="L45" i="15" s="1"/>
  <c r="A45" i="15"/>
  <c r="C44" i="15"/>
  <c r="B44" i="15"/>
  <c r="D44" i="15" s="1"/>
  <c r="L44" i="15" s="1"/>
  <c r="A44" i="15"/>
  <c r="C42" i="15"/>
  <c r="B42" i="15"/>
  <c r="D42" i="15" s="1"/>
  <c r="L42" i="15" s="1"/>
  <c r="A42" i="15"/>
  <c r="C41" i="15"/>
  <c r="B41" i="15"/>
  <c r="D41" i="15" s="1"/>
  <c r="L41" i="15" s="1"/>
  <c r="A41" i="15"/>
  <c r="C40" i="15"/>
  <c r="B40" i="15"/>
  <c r="D40" i="15" s="1"/>
  <c r="L40" i="15" s="1"/>
  <c r="A40" i="15"/>
  <c r="C39" i="15"/>
  <c r="B39" i="15"/>
  <c r="D39" i="15" s="1"/>
  <c r="L39" i="15" s="1"/>
  <c r="A39" i="15"/>
  <c r="C38" i="15"/>
  <c r="B38" i="15"/>
  <c r="D38" i="15" s="1"/>
  <c r="L38" i="15" s="1"/>
  <c r="A38" i="15"/>
  <c r="C37" i="15"/>
  <c r="B37" i="15"/>
  <c r="D37" i="15" s="1"/>
  <c r="L37" i="15" s="1"/>
  <c r="A37" i="15"/>
  <c r="C36" i="15"/>
  <c r="B36" i="15"/>
  <c r="D36" i="15" s="1"/>
  <c r="L36" i="15" s="1"/>
  <c r="A36" i="15"/>
  <c r="C34" i="15"/>
  <c r="B34" i="15"/>
  <c r="D34" i="15" s="1"/>
  <c r="L34" i="15" s="1"/>
  <c r="A34" i="15"/>
  <c r="C33" i="15"/>
  <c r="B33" i="15"/>
  <c r="D33" i="15" s="1"/>
  <c r="L33" i="15" s="1"/>
  <c r="A33" i="15"/>
  <c r="C32" i="15"/>
  <c r="B32" i="15"/>
  <c r="D32" i="15" s="1"/>
  <c r="L32" i="15" s="1"/>
  <c r="A32" i="15"/>
  <c r="C31" i="15"/>
  <c r="B31" i="15"/>
  <c r="D31" i="15" s="1"/>
  <c r="L31" i="15" s="1"/>
  <c r="A31" i="15"/>
  <c r="C30" i="15"/>
  <c r="B30" i="15"/>
  <c r="D30" i="15" s="1"/>
  <c r="L30" i="15" s="1"/>
  <c r="A30" i="15"/>
  <c r="C29" i="15"/>
  <c r="B29" i="15"/>
  <c r="D29" i="15" s="1"/>
  <c r="L29" i="15" s="1"/>
  <c r="A29" i="15"/>
  <c r="C28" i="15"/>
  <c r="B28" i="15"/>
  <c r="D28" i="15" s="1"/>
  <c r="L28" i="15" s="1"/>
  <c r="A28" i="15"/>
  <c r="C26" i="15"/>
  <c r="B26" i="15"/>
  <c r="A26" i="15"/>
  <c r="C24" i="15"/>
  <c r="B24" i="15"/>
  <c r="A24" i="15"/>
  <c r="C23" i="15"/>
  <c r="B23" i="15"/>
  <c r="A23" i="15"/>
  <c r="C22" i="15"/>
  <c r="B22" i="15"/>
  <c r="A22" i="15"/>
  <c r="C21" i="15"/>
  <c r="B21" i="15"/>
  <c r="D21" i="15" s="1"/>
  <c r="L21" i="15" s="1"/>
  <c r="A21" i="15"/>
  <c r="C20" i="15"/>
  <c r="B20" i="15"/>
  <c r="D20" i="15" s="1"/>
  <c r="L20" i="15" s="1"/>
  <c r="A20" i="15"/>
  <c r="C19" i="15"/>
  <c r="B19" i="15"/>
  <c r="D19" i="15" s="1"/>
  <c r="L19" i="15" s="1"/>
  <c r="A19" i="15"/>
  <c r="C18" i="15"/>
  <c r="B18" i="15"/>
  <c r="D18" i="15" s="1"/>
  <c r="L18" i="15" s="1"/>
  <c r="A18" i="15"/>
  <c r="C17" i="15"/>
  <c r="B17" i="15"/>
  <c r="D17" i="15" s="1"/>
  <c r="L17" i="15" s="1"/>
  <c r="A17" i="15"/>
  <c r="C16" i="15"/>
  <c r="B16" i="15"/>
  <c r="D16" i="15" s="1"/>
  <c r="L16" i="15" s="1"/>
  <c r="A16" i="15"/>
  <c r="C15" i="15"/>
  <c r="B15" i="15"/>
  <c r="D15" i="15" s="1"/>
  <c r="L15" i="15" s="1"/>
  <c r="A15" i="15"/>
  <c r="C8" i="15"/>
  <c r="B8" i="15"/>
  <c r="A8" i="15"/>
  <c r="C7" i="15"/>
  <c r="B7" i="15"/>
  <c r="A7" i="15"/>
  <c r="B6" i="15"/>
  <c r="A6" i="15"/>
  <c r="C5" i="15"/>
  <c r="B5" i="15"/>
  <c r="A5" i="15"/>
  <c r="C4" i="15"/>
  <c r="B4" i="15"/>
  <c r="A4" i="15"/>
  <c r="L3" i="15"/>
  <c r="C3" i="15"/>
  <c r="B3" i="15"/>
  <c r="A3" i="15"/>
  <c r="L2" i="15"/>
  <c r="C2" i="15"/>
  <c r="B2" i="15"/>
  <c r="A2" i="15"/>
  <c r="C1" i="15"/>
  <c r="B1" i="15"/>
  <c r="A1" i="15"/>
  <c r="G91" i="14"/>
  <c r="D91" i="14"/>
  <c r="A91" i="14"/>
  <c r="C8" i="14"/>
  <c r="B8" i="14"/>
  <c r="A8" i="14"/>
  <c r="C7" i="14"/>
  <c r="B7" i="14"/>
  <c r="A7" i="14"/>
  <c r="B6" i="14"/>
  <c r="A6" i="14"/>
  <c r="C5" i="14"/>
  <c r="B5" i="14"/>
  <c r="A5" i="14"/>
  <c r="C4" i="14"/>
  <c r="B4" i="14"/>
  <c r="A4" i="14"/>
  <c r="AA3" i="14"/>
  <c r="C3" i="14"/>
  <c r="A3" i="14"/>
  <c r="AA2" i="14"/>
  <c r="C2" i="14"/>
  <c r="B2" i="14"/>
  <c r="A2" i="14"/>
  <c r="C1" i="14"/>
  <c r="B1" i="14"/>
  <c r="A1" i="14"/>
  <c r="G405" i="13"/>
  <c r="D405" i="13"/>
  <c r="A405" i="13"/>
  <c r="C62" i="13"/>
  <c r="B62" i="13"/>
  <c r="A62" i="13"/>
  <c r="F61" i="13"/>
  <c r="G61" i="13" s="1"/>
  <c r="I61" i="13" s="1"/>
  <c r="C61" i="13"/>
  <c r="B61" i="13"/>
  <c r="A61" i="13"/>
  <c r="F60" i="13"/>
  <c r="G60" i="13" s="1"/>
  <c r="I60" i="13" s="1"/>
  <c r="C60" i="13"/>
  <c r="B60" i="13"/>
  <c r="A60" i="13"/>
  <c r="F59" i="13"/>
  <c r="C59" i="13"/>
  <c r="B59" i="13"/>
  <c r="D59" i="13" s="1"/>
  <c r="L59" i="13" s="1"/>
  <c r="A59" i="13"/>
  <c r="F58" i="13"/>
  <c r="C58" i="13"/>
  <c r="B58" i="13"/>
  <c r="D58" i="13" s="1"/>
  <c r="L58" i="13" s="1"/>
  <c r="A58" i="13"/>
  <c r="C57" i="13"/>
  <c r="F56" i="13"/>
  <c r="G56" i="13" s="1"/>
  <c r="I56" i="13" s="1"/>
  <c r="C56" i="13"/>
  <c r="B56" i="13"/>
  <c r="A56" i="13"/>
  <c r="F55" i="13"/>
  <c r="G55" i="13" s="1"/>
  <c r="I55" i="13" s="1"/>
  <c r="C55" i="13"/>
  <c r="B55" i="13"/>
  <c r="A55" i="13"/>
  <c r="F54" i="13"/>
  <c r="G54" i="13" s="1"/>
  <c r="I54" i="13" s="1"/>
  <c r="C54" i="13"/>
  <c r="B54" i="13"/>
  <c r="F53" i="13"/>
  <c r="C53" i="13"/>
  <c r="B53" i="13"/>
  <c r="D53" i="13" s="1"/>
  <c r="L53" i="13" s="1"/>
  <c r="A53" i="13"/>
  <c r="F52" i="13"/>
  <c r="C52" i="13"/>
  <c r="B52" i="13"/>
  <c r="D52" i="13" s="1"/>
  <c r="L52" i="13" s="1"/>
  <c r="A52" i="13"/>
  <c r="F51" i="13"/>
  <c r="C51" i="13"/>
  <c r="B51" i="13"/>
  <c r="D51" i="13" s="1"/>
  <c r="L51" i="13" s="1"/>
  <c r="A51" i="13"/>
  <c r="F50" i="13"/>
  <c r="C50" i="13"/>
  <c r="B50" i="13"/>
  <c r="D50" i="13" s="1"/>
  <c r="L50" i="13" s="1"/>
  <c r="A50" i="13"/>
  <c r="F48" i="13"/>
  <c r="C48" i="13"/>
  <c r="B48" i="13"/>
  <c r="D48" i="13" s="1"/>
  <c r="L48" i="13" s="1"/>
  <c r="A48" i="13"/>
  <c r="F47" i="13"/>
  <c r="C47" i="13"/>
  <c r="B47" i="13"/>
  <c r="D47" i="13" s="1"/>
  <c r="L47" i="13" s="1"/>
  <c r="A47" i="13"/>
  <c r="F46" i="13"/>
  <c r="C46" i="13"/>
  <c r="B46" i="13"/>
  <c r="D46" i="13" s="1"/>
  <c r="L46" i="13" s="1"/>
  <c r="A46" i="13"/>
  <c r="F45" i="13"/>
  <c r="C45" i="13"/>
  <c r="B45" i="13"/>
  <c r="D45" i="13" s="1"/>
  <c r="L45" i="13" s="1"/>
  <c r="A45" i="13"/>
  <c r="F44" i="13"/>
  <c r="C44" i="13"/>
  <c r="B44" i="13"/>
  <c r="D44" i="13" s="1"/>
  <c r="L44" i="13" s="1"/>
  <c r="A44" i="13"/>
  <c r="F43" i="13"/>
  <c r="C43" i="13"/>
  <c r="B43" i="13"/>
  <c r="D43" i="13" s="1"/>
  <c r="L43" i="13" s="1"/>
  <c r="A43" i="13"/>
  <c r="F42" i="13"/>
  <c r="C42" i="13"/>
  <c r="B42" i="13"/>
  <c r="D42" i="13" s="1"/>
  <c r="L42" i="13" s="1"/>
  <c r="A42" i="13"/>
  <c r="F41" i="13"/>
  <c r="B41" i="13"/>
  <c r="D41" i="13" s="1"/>
  <c r="L41" i="13" s="1"/>
  <c r="A41" i="13"/>
  <c r="F40" i="13"/>
  <c r="C40" i="13"/>
  <c r="B40" i="13"/>
  <c r="D40" i="13" s="1"/>
  <c r="L40" i="13" s="1"/>
  <c r="A40" i="13"/>
  <c r="F39" i="13"/>
  <c r="C39" i="13"/>
  <c r="B39" i="13"/>
  <c r="D39" i="13" s="1"/>
  <c r="L39" i="13" s="1"/>
  <c r="A39" i="13"/>
  <c r="F38" i="13"/>
  <c r="C38" i="13"/>
  <c r="B38" i="13"/>
  <c r="D38" i="13" s="1"/>
  <c r="L38" i="13" s="1"/>
  <c r="A38" i="13"/>
  <c r="F37" i="13"/>
  <c r="C37" i="13"/>
  <c r="B37" i="13"/>
  <c r="D37" i="13" s="1"/>
  <c r="L37" i="13" s="1"/>
  <c r="A37" i="13"/>
  <c r="F36" i="13"/>
  <c r="C36" i="13"/>
  <c r="B36" i="13"/>
  <c r="D36" i="13" s="1"/>
  <c r="L36" i="13" s="1"/>
  <c r="A36" i="13"/>
  <c r="C35" i="13"/>
  <c r="F34" i="13"/>
  <c r="G34" i="13" s="1"/>
  <c r="I34" i="13" s="1"/>
  <c r="C34" i="13"/>
  <c r="B34" i="13"/>
  <c r="A34" i="13"/>
  <c r="F33" i="13"/>
  <c r="G33" i="13" s="1"/>
  <c r="I33" i="13" s="1"/>
  <c r="C33" i="13"/>
  <c r="B33" i="13"/>
  <c r="A33" i="13"/>
  <c r="F32" i="13"/>
  <c r="C32" i="13"/>
  <c r="B32" i="13"/>
  <c r="D32" i="13" s="1"/>
  <c r="L32" i="13" s="1"/>
  <c r="A32" i="13"/>
  <c r="F31" i="13"/>
  <c r="C31" i="13"/>
  <c r="B31" i="13"/>
  <c r="D31" i="13" s="1"/>
  <c r="L31" i="13" s="1"/>
  <c r="A31" i="13"/>
  <c r="F30" i="13"/>
  <c r="C30" i="13"/>
  <c r="B30" i="13"/>
  <c r="D30" i="13" s="1"/>
  <c r="L30" i="13" s="1"/>
  <c r="A30" i="13"/>
  <c r="F29" i="13"/>
  <c r="C29" i="13"/>
  <c r="B29" i="13"/>
  <c r="D29" i="13" s="1"/>
  <c r="L29" i="13" s="1"/>
  <c r="A29" i="13"/>
  <c r="F28" i="13"/>
  <c r="C28" i="13"/>
  <c r="B28" i="13"/>
  <c r="D28" i="13" s="1"/>
  <c r="L28" i="13" s="1"/>
  <c r="A28" i="13"/>
  <c r="F27" i="13"/>
  <c r="C27" i="13"/>
  <c r="B27" i="13"/>
  <c r="D27" i="13" s="1"/>
  <c r="L27" i="13" s="1"/>
  <c r="A27" i="13"/>
  <c r="F26" i="13"/>
  <c r="C26" i="13"/>
  <c r="B26" i="13"/>
  <c r="D26" i="13" s="1"/>
  <c r="L26" i="13" s="1"/>
  <c r="A26" i="13"/>
  <c r="F20" i="13"/>
  <c r="G20" i="13" s="1"/>
  <c r="I20" i="13" s="1"/>
  <c r="C20" i="13"/>
  <c r="B20" i="13"/>
  <c r="A20" i="13"/>
  <c r="F19" i="13"/>
  <c r="G19" i="13" s="1"/>
  <c r="I19" i="13" s="1"/>
  <c r="C19" i="13"/>
  <c r="B19" i="13"/>
  <c r="A19" i="13"/>
  <c r="F16" i="13"/>
  <c r="C16" i="13"/>
  <c r="B16" i="13"/>
  <c r="D16" i="13" s="1"/>
  <c r="L16" i="13" s="1"/>
  <c r="A16" i="13"/>
  <c r="C8" i="13"/>
  <c r="B8" i="13"/>
  <c r="A8" i="13"/>
  <c r="C7" i="13"/>
  <c r="B7" i="13"/>
  <c r="A7" i="13"/>
  <c r="B6" i="13"/>
  <c r="A6" i="13"/>
  <c r="C5" i="13"/>
  <c r="B5" i="13"/>
  <c r="A5" i="13"/>
  <c r="C4" i="13"/>
  <c r="B4" i="13"/>
  <c r="A4" i="13"/>
  <c r="L3" i="13"/>
  <c r="C3" i="13"/>
  <c r="B3" i="13"/>
  <c r="A3" i="13"/>
  <c r="L2" i="13"/>
  <c r="C2" i="13"/>
  <c r="B2" i="13"/>
  <c r="A2" i="13"/>
  <c r="C1" i="13"/>
  <c r="B1" i="13"/>
  <c r="A1" i="13"/>
  <c r="G79" i="12"/>
  <c r="D79" i="12"/>
  <c r="A79" i="12"/>
  <c r="C67" i="12"/>
  <c r="B67" i="12"/>
  <c r="A67" i="12"/>
  <c r="F66" i="12"/>
  <c r="G66" i="12" s="1"/>
  <c r="I66" i="12" s="1"/>
  <c r="C66" i="12"/>
  <c r="B66" i="12"/>
  <c r="A66" i="12"/>
  <c r="F65" i="12"/>
  <c r="G65" i="12" s="1"/>
  <c r="I65" i="12" s="1"/>
  <c r="C65" i="12"/>
  <c r="B65" i="12"/>
  <c r="A65" i="12"/>
  <c r="F64" i="12"/>
  <c r="C64" i="12"/>
  <c r="B64" i="12"/>
  <c r="D64" i="12" s="1"/>
  <c r="L64" i="12" s="1"/>
  <c r="A64" i="12"/>
  <c r="F63" i="12"/>
  <c r="C63" i="12"/>
  <c r="B63" i="12"/>
  <c r="D63" i="12" s="1"/>
  <c r="L63" i="12" s="1"/>
  <c r="A63" i="12"/>
  <c r="C62" i="12"/>
  <c r="C59" i="12"/>
  <c r="B59" i="12"/>
  <c r="A59" i="12"/>
  <c r="F58" i="12"/>
  <c r="G58" i="12" s="1"/>
  <c r="I58" i="12" s="1"/>
  <c r="C58" i="12"/>
  <c r="B58" i="12"/>
  <c r="A58" i="12"/>
  <c r="F57" i="12"/>
  <c r="G57" i="12" s="1"/>
  <c r="I57" i="12" s="1"/>
  <c r="C57" i="12"/>
  <c r="B57" i="12"/>
  <c r="A57" i="12"/>
  <c r="F56" i="12"/>
  <c r="C56" i="12"/>
  <c r="B56" i="12"/>
  <c r="D56" i="12" s="1"/>
  <c r="L56" i="12" s="1"/>
  <c r="A56" i="12"/>
  <c r="F55" i="12"/>
  <c r="C55" i="12"/>
  <c r="B55" i="12"/>
  <c r="D55" i="12" s="1"/>
  <c r="L55" i="12" s="1"/>
  <c r="A55" i="12"/>
  <c r="C54" i="12"/>
  <c r="C51" i="12"/>
  <c r="B51" i="12"/>
  <c r="A51" i="12"/>
  <c r="F50" i="12"/>
  <c r="G50" i="12" s="1"/>
  <c r="I50" i="12" s="1"/>
  <c r="C50" i="12"/>
  <c r="B50" i="12"/>
  <c r="A50" i="12"/>
  <c r="F49" i="12"/>
  <c r="G49" i="12" s="1"/>
  <c r="I49" i="12" s="1"/>
  <c r="C49" i="12"/>
  <c r="B49" i="12"/>
  <c r="A49" i="12"/>
  <c r="F48" i="12"/>
  <c r="C48" i="12"/>
  <c r="B48" i="12"/>
  <c r="D48" i="12" s="1"/>
  <c r="L48" i="12" s="1"/>
  <c r="A48" i="12"/>
  <c r="F47" i="12"/>
  <c r="C47" i="12"/>
  <c r="B47" i="12"/>
  <c r="D47" i="12" s="1"/>
  <c r="L47" i="12" s="1"/>
  <c r="A47" i="12"/>
  <c r="F46" i="12"/>
  <c r="C46" i="12"/>
  <c r="B46" i="12"/>
  <c r="D46" i="12" s="1"/>
  <c r="L46" i="12" s="1"/>
  <c r="A46" i="12"/>
  <c r="F45" i="12"/>
  <c r="C45" i="12"/>
  <c r="B45" i="12"/>
  <c r="D45" i="12" s="1"/>
  <c r="L45" i="12" s="1"/>
  <c r="A45" i="12"/>
  <c r="F44" i="12"/>
  <c r="C44" i="12"/>
  <c r="B44" i="12"/>
  <c r="D44" i="12" s="1"/>
  <c r="L44" i="12" s="1"/>
  <c r="A44" i="12"/>
  <c r="F43" i="12"/>
  <c r="C43" i="12"/>
  <c r="B43" i="12"/>
  <c r="D43" i="12" s="1"/>
  <c r="L43" i="12" s="1"/>
  <c r="A43" i="12"/>
  <c r="F41" i="12"/>
  <c r="G41" i="12" s="1"/>
  <c r="I41" i="12" s="1"/>
  <c r="C41" i="12"/>
  <c r="A41" i="12"/>
  <c r="F40" i="12"/>
  <c r="C40" i="12"/>
  <c r="B40" i="12"/>
  <c r="D40" i="12" s="1"/>
  <c r="L40" i="12" s="1"/>
  <c r="A40" i="12"/>
  <c r="F39" i="12"/>
  <c r="C39" i="12"/>
  <c r="B39" i="12"/>
  <c r="D39" i="12" s="1"/>
  <c r="L39" i="12" s="1"/>
  <c r="A39" i="12"/>
  <c r="F38" i="12"/>
  <c r="C38" i="12"/>
  <c r="B38" i="12"/>
  <c r="D38" i="12" s="1"/>
  <c r="L38" i="12" s="1"/>
  <c r="A38" i="12"/>
  <c r="F37" i="12"/>
  <c r="C37" i="12"/>
  <c r="B37" i="12"/>
  <c r="D37" i="12" s="1"/>
  <c r="L37" i="12" s="1"/>
  <c r="A37" i="12"/>
  <c r="F36" i="12"/>
  <c r="C36" i="12"/>
  <c r="B36" i="12"/>
  <c r="D36" i="12" s="1"/>
  <c r="L36" i="12" s="1"/>
  <c r="A36" i="12"/>
  <c r="F35" i="12"/>
  <c r="C35" i="12"/>
  <c r="B35" i="12"/>
  <c r="D35" i="12" s="1"/>
  <c r="L35" i="12" s="1"/>
  <c r="A35" i="12"/>
  <c r="F34" i="12"/>
  <c r="C34" i="12"/>
  <c r="B34" i="12"/>
  <c r="D34" i="12" s="1"/>
  <c r="L34" i="12" s="1"/>
  <c r="A34" i="12"/>
  <c r="F33" i="12"/>
  <c r="C33" i="12"/>
  <c r="B33" i="12"/>
  <c r="D33" i="12" s="1"/>
  <c r="L33" i="12" s="1"/>
  <c r="A33" i="12"/>
  <c r="F32" i="12"/>
  <c r="C32" i="12"/>
  <c r="B32" i="12"/>
  <c r="D32" i="12" s="1"/>
  <c r="L32" i="12" s="1"/>
  <c r="A32" i="12"/>
  <c r="F31" i="12"/>
  <c r="C31" i="12"/>
  <c r="B31" i="12"/>
  <c r="D31" i="12" s="1"/>
  <c r="L31" i="12" s="1"/>
  <c r="A31" i="12"/>
  <c r="F30" i="12"/>
  <c r="C30" i="12"/>
  <c r="B30" i="12"/>
  <c r="D30" i="12" s="1"/>
  <c r="L30" i="12" s="1"/>
  <c r="A30" i="12"/>
  <c r="F29" i="12"/>
  <c r="C29" i="12"/>
  <c r="B29" i="12"/>
  <c r="D29" i="12" s="1"/>
  <c r="L29" i="12" s="1"/>
  <c r="A29" i="12"/>
  <c r="F28" i="12"/>
  <c r="C28" i="12"/>
  <c r="B28" i="12"/>
  <c r="D28" i="12" s="1"/>
  <c r="L28" i="12" s="1"/>
  <c r="A28" i="12"/>
  <c r="C27" i="12"/>
  <c r="C26" i="12"/>
  <c r="B26" i="12"/>
  <c r="A26" i="12"/>
  <c r="C24" i="12"/>
  <c r="B24" i="12"/>
  <c r="A24" i="12"/>
  <c r="F23" i="12"/>
  <c r="G23" i="12" s="1"/>
  <c r="I23" i="12" s="1"/>
  <c r="C23" i="12"/>
  <c r="B23" i="12"/>
  <c r="A23" i="12"/>
  <c r="F22" i="12"/>
  <c r="G22" i="12" s="1"/>
  <c r="I22" i="12" s="1"/>
  <c r="C22" i="12"/>
  <c r="B22" i="12"/>
  <c r="A22" i="12"/>
  <c r="F21" i="12"/>
  <c r="C21" i="12"/>
  <c r="B21" i="12"/>
  <c r="D21" i="12" s="1"/>
  <c r="L21" i="12" s="1"/>
  <c r="A21" i="12"/>
  <c r="F20" i="12"/>
  <c r="C20" i="12"/>
  <c r="B20" i="12"/>
  <c r="D20" i="12" s="1"/>
  <c r="L20" i="12" s="1"/>
  <c r="A20" i="12"/>
  <c r="F19" i="12"/>
  <c r="C19" i="12"/>
  <c r="B19" i="12"/>
  <c r="D19" i="12" s="1"/>
  <c r="L19" i="12" s="1"/>
  <c r="A19" i="12"/>
  <c r="F18" i="12"/>
  <c r="C18" i="12"/>
  <c r="B18" i="12"/>
  <c r="D18" i="12" s="1"/>
  <c r="L18" i="12" s="1"/>
  <c r="A18" i="12"/>
  <c r="F17" i="12"/>
  <c r="C17" i="12"/>
  <c r="B17" i="12"/>
  <c r="D17" i="12" s="1"/>
  <c r="L17" i="12" s="1"/>
  <c r="A17" i="12"/>
  <c r="F16" i="12"/>
  <c r="C16" i="12"/>
  <c r="B16" i="12"/>
  <c r="D16" i="12" s="1"/>
  <c r="L16" i="12" s="1"/>
  <c r="A16" i="12"/>
  <c r="F15" i="12"/>
  <c r="C15" i="12"/>
  <c r="B15" i="12"/>
  <c r="D15" i="12" s="1"/>
  <c r="L15" i="12" s="1"/>
  <c r="A15" i="12"/>
  <c r="C8" i="12"/>
  <c r="B8" i="12"/>
  <c r="A8" i="12"/>
  <c r="C7" i="12"/>
  <c r="B7" i="12"/>
  <c r="A7" i="12"/>
  <c r="B6" i="12"/>
  <c r="A6" i="12"/>
  <c r="C5" i="12"/>
  <c r="B5" i="12"/>
  <c r="A5" i="12"/>
  <c r="C4" i="12"/>
  <c r="B4" i="12"/>
  <c r="A4" i="12"/>
  <c r="L3" i="12"/>
  <c r="C3" i="12"/>
  <c r="B3" i="12"/>
  <c r="A3" i="12"/>
  <c r="L2" i="12"/>
  <c r="C2" i="12"/>
  <c r="B2" i="12"/>
  <c r="A2" i="12"/>
  <c r="C1" i="12"/>
  <c r="B1" i="12"/>
  <c r="A1" i="12"/>
  <c r="G95" i="11"/>
  <c r="D95" i="11"/>
  <c r="A95" i="11"/>
  <c r="C83" i="11"/>
  <c r="B83" i="11"/>
  <c r="A83" i="11"/>
  <c r="C82" i="11"/>
  <c r="B82" i="11"/>
  <c r="A82" i="11"/>
  <c r="C81" i="11"/>
  <c r="B81" i="11"/>
  <c r="A81" i="11"/>
  <c r="C77" i="11"/>
  <c r="B77" i="11"/>
  <c r="D77" i="11" s="1"/>
  <c r="L77" i="11" s="1"/>
  <c r="A77" i="11"/>
  <c r="C76" i="11"/>
  <c r="B76" i="11"/>
  <c r="D76" i="11" s="1"/>
  <c r="L76" i="11" s="1"/>
  <c r="A76" i="11"/>
  <c r="C74" i="11"/>
  <c r="C72" i="11"/>
  <c r="B72" i="11"/>
  <c r="A72" i="11"/>
  <c r="C71" i="11"/>
  <c r="B71" i="11"/>
  <c r="A71" i="11"/>
  <c r="C70" i="11"/>
  <c r="B70" i="11"/>
  <c r="A70" i="11"/>
  <c r="C69" i="11"/>
  <c r="B69" i="11"/>
  <c r="D69" i="11" s="1"/>
  <c r="L69" i="11" s="1"/>
  <c r="A69" i="11"/>
  <c r="C68" i="11"/>
  <c r="B68" i="11"/>
  <c r="D68" i="11" s="1"/>
  <c r="L68" i="11" s="1"/>
  <c r="A68" i="11"/>
  <c r="C67" i="11"/>
  <c r="B67" i="11"/>
  <c r="D67" i="11" s="1"/>
  <c r="L67" i="11" s="1"/>
  <c r="A67" i="11"/>
  <c r="C66" i="11"/>
  <c r="B66" i="11"/>
  <c r="D66" i="11" s="1"/>
  <c r="L66" i="11" s="1"/>
  <c r="A66" i="11"/>
  <c r="C64" i="11"/>
  <c r="B64" i="11"/>
  <c r="A64" i="11"/>
  <c r="C62" i="11"/>
  <c r="B62" i="11"/>
  <c r="A62" i="11"/>
  <c r="C61" i="11"/>
  <c r="B61" i="11"/>
  <c r="A61" i="11"/>
  <c r="C60" i="11"/>
  <c r="B60" i="11"/>
  <c r="A60" i="11"/>
  <c r="C51" i="11"/>
  <c r="B51" i="11"/>
  <c r="D51" i="11" s="1"/>
  <c r="L51" i="11" s="1"/>
  <c r="A51" i="11"/>
  <c r="C50" i="11"/>
  <c r="B50" i="11"/>
  <c r="D50" i="11" s="1"/>
  <c r="L50" i="11" s="1"/>
  <c r="A50" i="11"/>
  <c r="C49" i="11"/>
  <c r="B49" i="11"/>
  <c r="D49" i="11" s="1"/>
  <c r="L49" i="11" s="1"/>
  <c r="A49" i="11"/>
  <c r="C48" i="11"/>
  <c r="B48" i="11"/>
  <c r="D48" i="11" s="1"/>
  <c r="L48" i="11" s="1"/>
  <c r="A48" i="11"/>
  <c r="C47" i="11"/>
  <c r="B47" i="11"/>
  <c r="D47" i="11" s="1"/>
  <c r="L47" i="11" s="1"/>
  <c r="A47" i="11"/>
  <c r="C46" i="11"/>
  <c r="B46" i="11"/>
  <c r="D46" i="11" s="1"/>
  <c r="L46" i="11" s="1"/>
  <c r="A46" i="11"/>
  <c r="C45" i="11"/>
  <c r="B45" i="11"/>
  <c r="D45" i="11" s="1"/>
  <c r="L45" i="11" s="1"/>
  <c r="A45" i="11"/>
  <c r="C43" i="11"/>
  <c r="B43" i="11"/>
  <c r="D43" i="11" s="1"/>
  <c r="L43" i="11" s="1"/>
  <c r="A43" i="11"/>
  <c r="C42" i="11"/>
  <c r="B42" i="11"/>
  <c r="D42" i="11" s="1"/>
  <c r="L42" i="11" s="1"/>
  <c r="A42" i="11"/>
  <c r="C41" i="11"/>
  <c r="B41" i="11"/>
  <c r="D41" i="11" s="1"/>
  <c r="L41" i="11" s="1"/>
  <c r="A41" i="11"/>
  <c r="C40" i="11"/>
  <c r="B40" i="11"/>
  <c r="D40" i="11" s="1"/>
  <c r="L40" i="11" s="1"/>
  <c r="A40" i="11"/>
  <c r="C39" i="11"/>
  <c r="B39" i="11"/>
  <c r="D39" i="11" s="1"/>
  <c r="L39" i="11" s="1"/>
  <c r="A39" i="11"/>
  <c r="C38" i="11"/>
  <c r="B38" i="11"/>
  <c r="D38" i="11" s="1"/>
  <c r="L38" i="11" s="1"/>
  <c r="A38" i="11"/>
  <c r="C37" i="11"/>
  <c r="B37" i="11"/>
  <c r="D37" i="11" s="1"/>
  <c r="L37" i="11" s="1"/>
  <c r="A37" i="11"/>
  <c r="C36" i="11"/>
  <c r="B36" i="11"/>
  <c r="D36" i="11" s="1"/>
  <c r="L36" i="11" s="1"/>
  <c r="A36" i="11"/>
  <c r="C34" i="11"/>
  <c r="B34" i="11"/>
  <c r="D34" i="11" s="1"/>
  <c r="L34" i="11" s="1"/>
  <c r="A34" i="11"/>
  <c r="C33" i="11"/>
  <c r="B33" i="11"/>
  <c r="D33" i="11" s="1"/>
  <c r="L33" i="11" s="1"/>
  <c r="A33" i="11"/>
  <c r="C32" i="11"/>
  <c r="B32" i="11"/>
  <c r="D32" i="11" s="1"/>
  <c r="L32" i="11" s="1"/>
  <c r="A32" i="11"/>
  <c r="C31" i="11"/>
  <c r="B31" i="11"/>
  <c r="D31" i="11" s="1"/>
  <c r="L31" i="11" s="1"/>
  <c r="A31" i="11"/>
  <c r="C30" i="11"/>
  <c r="B30" i="11"/>
  <c r="D30" i="11" s="1"/>
  <c r="L30" i="11" s="1"/>
  <c r="A30" i="11"/>
  <c r="C29" i="11"/>
  <c r="B29" i="11"/>
  <c r="D29" i="11" s="1"/>
  <c r="L29" i="11" s="1"/>
  <c r="A29" i="11"/>
  <c r="C28" i="11"/>
  <c r="B28" i="11"/>
  <c r="D28" i="11" s="1"/>
  <c r="L28" i="11" s="1"/>
  <c r="A28" i="11"/>
  <c r="C26" i="11"/>
  <c r="B26" i="11"/>
  <c r="A26" i="11"/>
  <c r="C24" i="11"/>
  <c r="B24" i="11"/>
  <c r="A24" i="11"/>
  <c r="C21" i="11"/>
  <c r="B21" i="11"/>
  <c r="D21" i="11" s="1"/>
  <c r="L21" i="11" s="1"/>
  <c r="A21" i="11"/>
  <c r="C20" i="11"/>
  <c r="B20" i="11"/>
  <c r="D20" i="11" s="1"/>
  <c r="L20" i="11" s="1"/>
  <c r="A20" i="11"/>
  <c r="C19" i="11"/>
  <c r="B19" i="11"/>
  <c r="D19" i="11" s="1"/>
  <c r="L19" i="11" s="1"/>
  <c r="A19" i="11"/>
  <c r="C18" i="11"/>
  <c r="B18" i="11"/>
  <c r="D18" i="11" s="1"/>
  <c r="L18" i="11" s="1"/>
  <c r="A18" i="11"/>
  <c r="C17" i="11"/>
  <c r="B17" i="11"/>
  <c r="D17" i="11" s="1"/>
  <c r="L17" i="11" s="1"/>
  <c r="A17" i="11"/>
  <c r="C16" i="11"/>
  <c r="B16" i="11"/>
  <c r="D16" i="11" s="1"/>
  <c r="L16" i="11" s="1"/>
  <c r="A16" i="11"/>
  <c r="C15" i="11"/>
  <c r="B15" i="11"/>
  <c r="D15" i="11" s="1"/>
  <c r="L15" i="11" s="1"/>
  <c r="A15" i="11"/>
  <c r="C8" i="11"/>
  <c r="B8" i="11"/>
  <c r="A8" i="11"/>
  <c r="C7" i="11"/>
  <c r="B7" i="11"/>
  <c r="A7" i="11"/>
  <c r="B6" i="11"/>
  <c r="A6" i="11"/>
  <c r="C5" i="11"/>
  <c r="B5" i="11"/>
  <c r="A5" i="11"/>
  <c r="C4" i="11"/>
  <c r="B4" i="11"/>
  <c r="A4" i="11"/>
  <c r="L3" i="11"/>
  <c r="C3" i="11"/>
  <c r="B3" i="11"/>
  <c r="A3" i="11"/>
  <c r="L2" i="11"/>
  <c r="C2" i="11"/>
  <c r="B2" i="11"/>
  <c r="A2" i="11"/>
  <c r="C1" i="11"/>
  <c r="B1" i="11"/>
  <c r="A1" i="11"/>
  <c r="G99" i="10"/>
  <c r="D99" i="10"/>
  <c r="A99" i="10"/>
  <c r="C8" i="10"/>
  <c r="B8" i="10"/>
  <c r="A8" i="10"/>
  <c r="C7" i="10"/>
  <c r="B7" i="10"/>
  <c r="A7" i="10"/>
  <c r="B6" i="10"/>
  <c r="A6" i="10"/>
  <c r="C5" i="10"/>
  <c r="B5" i="10"/>
  <c r="A5" i="10"/>
  <c r="C4" i="10"/>
  <c r="B4" i="10"/>
  <c r="A4" i="10"/>
  <c r="AI3" i="10"/>
  <c r="C3" i="10"/>
  <c r="B3" i="10"/>
  <c r="A3" i="10"/>
  <c r="AI2" i="10"/>
  <c r="C2" i="10"/>
  <c r="B2" i="10"/>
  <c r="A2" i="10"/>
  <c r="C1" i="10"/>
  <c r="B1" i="10"/>
  <c r="A1" i="10"/>
  <c r="G25" i="9"/>
  <c r="D25" i="9"/>
  <c r="A25" i="9"/>
  <c r="C8" i="9"/>
  <c r="B8" i="9"/>
  <c r="A8" i="9"/>
  <c r="C7" i="9"/>
  <c r="B7" i="9"/>
  <c r="A7" i="9"/>
  <c r="B6" i="9"/>
  <c r="A6" i="9"/>
  <c r="C5" i="9"/>
  <c r="B5" i="9"/>
  <c r="A5" i="9"/>
  <c r="C4" i="9"/>
  <c r="B4" i="9"/>
  <c r="A4" i="9"/>
  <c r="L3" i="9"/>
  <c r="C3" i="9"/>
  <c r="B3" i="9"/>
  <c r="A3" i="9"/>
  <c r="L2" i="9"/>
  <c r="C2" i="9"/>
  <c r="B2" i="9"/>
  <c r="A2" i="9"/>
  <c r="C1" i="9"/>
  <c r="B1" i="9"/>
  <c r="A1" i="9"/>
  <c r="G119" i="8"/>
  <c r="D119" i="8"/>
  <c r="A119" i="8"/>
  <c r="F19" i="8"/>
  <c r="G19" i="8" s="1"/>
  <c r="I19" i="8" s="1"/>
  <c r="C19" i="8"/>
  <c r="B19" i="8"/>
  <c r="A19" i="8"/>
  <c r="F18" i="8"/>
  <c r="G18" i="8" s="1"/>
  <c r="I18" i="8" s="1"/>
  <c r="C18" i="8"/>
  <c r="B18" i="8"/>
  <c r="A18" i="8"/>
  <c r="F17" i="8"/>
  <c r="C17" i="8"/>
  <c r="B17" i="8"/>
  <c r="D17" i="8" s="1"/>
  <c r="L17" i="8" s="1"/>
  <c r="A17" i="8"/>
  <c r="F16" i="8"/>
  <c r="C16" i="8"/>
  <c r="B16" i="8"/>
  <c r="D16" i="8" s="1"/>
  <c r="L16" i="8" s="1"/>
  <c r="A16" i="8"/>
  <c r="F15" i="8"/>
  <c r="C15" i="8"/>
  <c r="B15" i="8"/>
  <c r="D15" i="8" s="1"/>
  <c r="L15" i="8" s="1"/>
  <c r="A15" i="8"/>
  <c r="C8" i="8"/>
  <c r="B8" i="8"/>
  <c r="A8" i="8"/>
  <c r="C7" i="8"/>
  <c r="B7" i="8"/>
  <c r="A7" i="8"/>
  <c r="B6" i="8"/>
  <c r="A6" i="8"/>
  <c r="C5" i="8"/>
  <c r="B5" i="8"/>
  <c r="A5" i="8"/>
  <c r="C4" i="8"/>
  <c r="B4" i="8"/>
  <c r="A4" i="8"/>
  <c r="L3" i="8"/>
  <c r="C3" i="8"/>
  <c r="B3" i="8"/>
  <c r="A3" i="8"/>
  <c r="L2" i="8"/>
  <c r="C2" i="8"/>
  <c r="B2" i="8"/>
  <c r="A2" i="8"/>
  <c r="C1" i="8"/>
  <c r="B1" i="8"/>
  <c r="A1" i="8"/>
  <c r="G95" i="7"/>
  <c r="D95" i="7"/>
  <c r="A95" i="7"/>
  <c r="C82" i="7"/>
  <c r="B82" i="7"/>
  <c r="A82" i="7"/>
  <c r="C81" i="7"/>
  <c r="B81" i="7"/>
  <c r="A81" i="7"/>
  <c r="C78" i="7"/>
  <c r="B78" i="7"/>
  <c r="D78" i="7" s="1"/>
  <c r="L78" i="7" s="1"/>
  <c r="A78" i="7"/>
  <c r="C77" i="7"/>
  <c r="B77" i="7"/>
  <c r="D77" i="7" s="1"/>
  <c r="L77" i="7" s="1"/>
  <c r="A77" i="7"/>
  <c r="C76" i="7"/>
  <c r="B76" i="7"/>
  <c r="D76" i="7" s="1"/>
  <c r="L76" i="7" s="1"/>
  <c r="A76" i="7"/>
  <c r="C71" i="7"/>
  <c r="B71" i="7"/>
  <c r="A71" i="7"/>
  <c r="C70" i="7"/>
  <c r="B70" i="7"/>
  <c r="A70" i="7"/>
  <c r="C69" i="7"/>
  <c r="B69" i="7"/>
  <c r="D69" i="7" s="1"/>
  <c r="L69" i="7" s="1"/>
  <c r="A69" i="7"/>
  <c r="C68" i="7"/>
  <c r="B68" i="7"/>
  <c r="D68" i="7" s="1"/>
  <c r="L68" i="7" s="1"/>
  <c r="A68" i="7"/>
  <c r="C67" i="7"/>
  <c r="B67" i="7"/>
  <c r="D67" i="7" s="1"/>
  <c r="L67" i="7" s="1"/>
  <c r="A67" i="7"/>
  <c r="C65" i="7"/>
  <c r="B65" i="7"/>
  <c r="D65" i="7" s="1"/>
  <c r="L65" i="7" s="1"/>
  <c r="A65" i="7"/>
  <c r="C63" i="7"/>
  <c r="B63" i="7"/>
  <c r="A63" i="7"/>
  <c r="C61" i="7"/>
  <c r="B61" i="7"/>
  <c r="A61" i="7"/>
  <c r="C60" i="7"/>
  <c r="B60" i="7"/>
  <c r="A60" i="7"/>
  <c r="C59" i="7"/>
  <c r="B59" i="7"/>
  <c r="A59" i="7"/>
  <c r="C50" i="7"/>
  <c r="B50" i="7"/>
  <c r="D50" i="7" s="1"/>
  <c r="L50" i="7" s="1"/>
  <c r="A50" i="7"/>
  <c r="C49" i="7"/>
  <c r="B49" i="7"/>
  <c r="D49" i="7" s="1"/>
  <c r="L49" i="7" s="1"/>
  <c r="A49" i="7"/>
  <c r="C48" i="7"/>
  <c r="B48" i="7"/>
  <c r="D48" i="7" s="1"/>
  <c r="L48" i="7" s="1"/>
  <c r="A48" i="7"/>
  <c r="C47" i="7"/>
  <c r="B47" i="7"/>
  <c r="D47" i="7" s="1"/>
  <c r="L47" i="7" s="1"/>
  <c r="A47" i="7"/>
  <c r="C46" i="7"/>
  <c r="B46" i="7"/>
  <c r="D46" i="7" s="1"/>
  <c r="L46" i="7" s="1"/>
  <c r="A46" i="7"/>
  <c r="C45" i="7"/>
  <c r="B45" i="7"/>
  <c r="D45" i="7" s="1"/>
  <c r="L45" i="7" s="1"/>
  <c r="A45" i="7"/>
  <c r="C44" i="7"/>
  <c r="B44" i="7"/>
  <c r="D44" i="7" s="1"/>
  <c r="L44" i="7" s="1"/>
  <c r="A44" i="7"/>
  <c r="C43" i="7"/>
  <c r="B43" i="7"/>
  <c r="D43" i="7" s="1"/>
  <c r="L43" i="7" s="1"/>
  <c r="A43" i="7"/>
  <c r="C42" i="7"/>
  <c r="B42" i="7"/>
  <c r="D42" i="7" s="1"/>
  <c r="L42" i="7" s="1"/>
  <c r="A42" i="7"/>
  <c r="C41" i="7"/>
  <c r="B41" i="7"/>
  <c r="D41" i="7" s="1"/>
  <c r="L41" i="7" s="1"/>
  <c r="A41" i="7"/>
  <c r="C40" i="7"/>
  <c r="B40" i="7"/>
  <c r="D40" i="7" s="1"/>
  <c r="L40" i="7" s="1"/>
  <c r="A40" i="7"/>
  <c r="C39" i="7"/>
  <c r="B39" i="7"/>
  <c r="D39" i="7" s="1"/>
  <c r="L39" i="7" s="1"/>
  <c r="A39" i="7"/>
  <c r="C38" i="7"/>
  <c r="B38" i="7"/>
  <c r="D38" i="7" s="1"/>
  <c r="L38" i="7" s="1"/>
  <c r="A38" i="7"/>
  <c r="C37" i="7"/>
  <c r="B37" i="7"/>
  <c r="D37" i="7" s="1"/>
  <c r="L37" i="7" s="1"/>
  <c r="A37" i="7"/>
  <c r="C36" i="7"/>
  <c r="B36" i="7"/>
  <c r="D36" i="7" s="1"/>
  <c r="L36" i="7" s="1"/>
  <c r="A36" i="7"/>
  <c r="C34" i="7"/>
  <c r="B34" i="7"/>
  <c r="D34" i="7" s="1"/>
  <c r="L34" i="7" s="1"/>
  <c r="A34" i="7"/>
  <c r="C33" i="7"/>
  <c r="B33" i="7"/>
  <c r="D33" i="7" s="1"/>
  <c r="L33" i="7" s="1"/>
  <c r="A33" i="7"/>
  <c r="C31" i="7"/>
  <c r="B31" i="7"/>
  <c r="D31" i="7" s="1"/>
  <c r="L31" i="7" s="1"/>
  <c r="A31" i="7"/>
  <c r="C30" i="7"/>
  <c r="B30" i="7"/>
  <c r="D30" i="7" s="1"/>
  <c r="L30" i="7" s="1"/>
  <c r="A30" i="7"/>
  <c r="C29" i="7"/>
  <c r="B29" i="7"/>
  <c r="D29" i="7" s="1"/>
  <c r="L29" i="7" s="1"/>
  <c r="A29" i="7"/>
  <c r="C28" i="7"/>
  <c r="B28" i="7"/>
  <c r="D28" i="7" s="1"/>
  <c r="L28" i="7" s="1"/>
  <c r="A28" i="7"/>
  <c r="C26" i="7"/>
  <c r="B26" i="7"/>
  <c r="A26" i="7"/>
  <c r="C24" i="7"/>
  <c r="B24" i="7"/>
  <c r="A24" i="7"/>
  <c r="C23" i="7"/>
  <c r="B23" i="7"/>
  <c r="A23" i="7"/>
  <c r="C22" i="7"/>
  <c r="B22" i="7"/>
  <c r="A22" i="7"/>
  <c r="C21" i="7"/>
  <c r="B21" i="7"/>
  <c r="D21" i="7" s="1"/>
  <c r="L21" i="7" s="1"/>
  <c r="A21" i="7"/>
  <c r="C20" i="7"/>
  <c r="B20" i="7"/>
  <c r="D20" i="7" s="1"/>
  <c r="L20" i="7" s="1"/>
  <c r="A20" i="7"/>
  <c r="C19" i="7"/>
  <c r="B19" i="7"/>
  <c r="D19" i="7" s="1"/>
  <c r="L19" i="7" s="1"/>
  <c r="A19" i="7"/>
  <c r="C18" i="7"/>
  <c r="B18" i="7"/>
  <c r="D18" i="7" s="1"/>
  <c r="L18" i="7" s="1"/>
  <c r="A18" i="7"/>
  <c r="C17" i="7"/>
  <c r="B17" i="7"/>
  <c r="D17" i="7" s="1"/>
  <c r="L17" i="7" s="1"/>
  <c r="A17" i="7"/>
  <c r="C16" i="7"/>
  <c r="B16" i="7"/>
  <c r="D16" i="7" s="1"/>
  <c r="L16" i="7" s="1"/>
  <c r="A16" i="7"/>
  <c r="C15" i="7"/>
  <c r="B15" i="7"/>
  <c r="D15" i="7" s="1"/>
  <c r="L15" i="7" s="1"/>
  <c r="A15" i="7"/>
  <c r="C8" i="7"/>
  <c r="A8" i="7"/>
  <c r="C7" i="7"/>
  <c r="B7" i="7"/>
  <c r="A7" i="7"/>
  <c r="B6" i="7"/>
  <c r="A6" i="7"/>
  <c r="C5" i="7"/>
  <c r="B5" i="7"/>
  <c r="A5" i="7"/>
  <c r="C4" i="7"/>
  <c r="B4" i="7"/>
  <c r="A4" i="7"/>
  <c r="L3" i="7"/>
  <c r="C3" i="7"/>
  <c r="B3" i="7"/>
  <c r="A3" i="7"/>
  <c r="L2" i="7"/>
  <c r="C2" i="7"/>
  <c r="B2" i="7"/>
  <c r="A2" i="7"/>
  <c r="C1" i="7"/>
  <c r="B1" i="7"/>
  <c r="A1" i="7"/>
  <c r="G105" i="6"/>
  <c r="D105" i="6"/>
  <c r="A105" i="6"/>
  <c r="C8" i="6"/>
  <c r="B8" i="6"/>
  <c r="A8" i="6"/>
  <c r="C7" i="6"/>
  <c r="B7" i="6"/>
  <c r="A7" i="6"/>
  <c r="B6" i="6"/>
  <c r="A6" i="6"/>
  <c r="B5" i="6"/>
  <c r="A5" i="6"/>
  <c r="B4" i="6"/>
  <c r="A4" i="6"/>
  <c r="Q3" i="6"/>
  <c r="B3" i="6"/>
  <c r="A3" i="6"/>
  <c r="Q2" i="6"/>
  <c r="C2" i="6"/>
  <c r="B2" i="6"/>
  <c r="A2" i="6"/>
  <c r="C1" i="6"/>
  <c r="B1" i="6"/>
  <c r="A1" i="6"/>
  <c r="G238" i="5"/>
  <c r="D238" i="5"/>
  <c r="A238" i="5"/>
  <c r="F96" i="5"/>
  <c r="G96" i="5" s="1"/>
  <c r="I96" i="5" s="1"/>
  <c r="C96" i="5"/>
  <c r="B96" i="5"/>
  <c r="A96" i="5"/>
  <c r="F95" i="5"/>
  <c r="G95" i="5" s="1"/>
  <c r="I95" i="5" s="1"/>
  <c r="C95" i="5"/>
  <c r="B95" i="5"/>
  <c r="A95" i="5"/>
  <c r="F90" i="5"/>
  <c r="C90" i="5"/>
  <c r="B90" i="5"/>
  <c r="D90" i="5" s="1"/>
  <c r="L90" i="5" s="1"/>
  <c r="A90" i="5"/>
  <c r="F89" i="5"/>
  <c r="C89" i="5"/>
  <c r="B89" i="5"/>
  <c r="D89" i="5" s="1"/>
  <c r="L89" i="5" s="1"/>
  <c r="A89" i="5"/>
  <c r="C88" i="5"/>
  <c r="B88" i="5"/>
  <c r="F87" i="5"/>
  <c r="G87" i="5" s="1"/>
  <c r="I87" i="5" s="1"/>
  <c r="C87" i="5"/>
  <c r="B87" i="5"/>
  <c r="A87" i="5"/>
  <c r="F86" i="5"/>
  <c r="G86" i="5" s="1"/>
  <c r="I86" i="5" s="1"/>
  <c r="C86" i="5"/>
  <c r="B86" i="5"/>
  <c r="A86" i="5"/>
  <c r="F85" i="5"/>
  <c r="G85" i="5" s="1"/>
  <c r="I85" i="5" s="1"/>
  <c r="C85" i="5"/>
  <c r="B85" i="5"/>
  <c r="A85" i="5"/>
  <c r="F84" i="5"/>
  <c r="C84" i="5"/>
  <c r="B84" i="5"/>
  <c r="D84" i="5" s="1"/>
  <c r="L84" i="5" s="1"/>
  <c r="A84" i="5"/>
  <c r="F83" i="5"/>
  <c r="C83" i="5"/>
  <c r="B83" i="5"/>
  <c r="D83" i="5" s="1"/>
  <c r="L83" i="5" s="1"/>
  <c r="A83" i="5"/>
  <c r="F82" i="5"/>
  <c r="C82" i="5"/>
  <c r="B82" i="5"/>
  <c r="D82" i="5" s="1"/>
  <c r="L82" i="5" s="1"/>
  <c r="A82" i="5"/>
  <c r="F81" i="5"/>
  <c r="C81" i="5"/>
  <c r="B81" i="5"/>
  <c r="D81" i="5" s="1"/>
  <c r="L81" i="5" s="1"/>
  <c r="A81" i="5"/>
  <c r="C80" i="5"/>
  <c r="B80" i="5"/>
  <c r="F79" i="5"/>
  <c r="G79" i="5" s="1"/>
  <c r="I79" i="5" s="1"/>
  <c r="C79" i="5"/>
  <c r="B79" i="5"/>
  <c r="A79" i="5"/>
  <c r="F78" i="5"/>
  <c r="G78" i="5" s="1"/>
  <c r="I78" i="5" s="1"/>
  <c r="C78" i="5"/>
  <c r="B78" i="5"/>
  <c r="A78" i="5"/>
  <c r="F77" i="5"/>
  <c r="G77" i="5" s="1"/>
  <c r="I77" i="5" s="1"/>
  <c r="C77" i="5"/>
  <c r="B77" i="5"/>
  <c r="A77" i="5"/>
  <c r="F76" i="5"/>
  <c r="C76" i="5"/>
  <c r="B76" i="5"/>
  <c r="D76" i="5" s="1"/>
  <c r="L76" i="5" s="1"/>
  <c r="A76" i="5"/>
  <c r="F75" i="5"/>
  <c r="C75" i="5"/>
  <c r="B75" i="5"/>
  <c r="D75" i="5" s="1"/>
  <c r="L75" i="5" s="1"/>
  <c r="A75" i="5"/>
  <c r="F74" i="5"/>
  <c r="C74" i="5"/>
  <c r="B74" i="5"/>
  <c r="D74" i="5" s="1"/>
  <c r="L74" i="5" s="1"/>
  <c r="A74" i="5"/>
  <c r="F73" i="5"/>
  <c r="C73" i="5"/>
  <c r="B73" i="5"/>
  <c r="D73" i="5" s="1"/>
  <c r="L73" i="5" s="1"/>
  <c r="A73" i="5"/>
  <c r="F72" i="5"/>
  <c r="C72" i="5"/>
  <c r="B72" i="5"/>
  <c r="D72" i="5" s="1"/>
  <c r="L72" i="5" s="1"/>
  <c r="A72" i="5"/>
  <c r="F71" i="5"/>
  <c r="C71" i="5"/>
  <c r="B71" i="5"/>
  <c r="D71" i="5" s="1"/>
  <c r="L71" i="5" s="1"/>
  <c r="A71" i="5"/>
  <c r="F70" i="5"/>
  <c r="C70" i="5"/>
  <c r="B70" i="5"/>
  <c r="D70" i="5" s="1"/>
  <c r="L70" i="5" s="1"/>
  <c r="A70" i="5"/>
  <c r="F69" i="5"/>
  <c r="C69" i="5"/>
  <c r="B69" i="5"/>
  <c r="D69" i="5" s="1"/>
  <c r="L69" i="5" s="1"/>
  <c r="A69" i="5"/>
  <c r="F68" i="5"/>
  <c r="C68" i="5"/>
  <c r="B68" i="5"/>
  <c r="D68" i="5" s="1"/>
  <c r="L68" i="5" s="1"/>
  <c r="A68" i="5"/>
  <c r="F66" i="5"/>
  <c r="C66" i="5"/>
  <c r="B66" i="5"/>
  <c r="D66" i="5" s="1"/>
  <c r="L66" i="5" s="1"/>
  <c r="A66" i="5"/>
  <c r="F65" i="5"/>
  <c r="C65" i="5"/>
  <c r="B65" i="5"/>
  <c r="D65" i="5" s="1"/>
  <c r="L65" i="5" s="1"/>
  <c r="A65" i="5"/>
  <c r="F64" i="5"/>
  <c r="C64" i="5"/>
  <c r="B64" i="5"/>
  <c r="D64" i="5" s="1"/>
  <c r="L64" i="5" s="1"/>
  <c r="A64" i="5"/>
  <c r="F63" i="5"/>
  <c r="C63" i="5"/>
  <c r="B63" i="5"/>
  <c r="D63" i="5" s="1"/>
  <c r="L63" i="5" s="1"/>
  <c r="A63" i="5"/>
  <c r="F62" i="5"/>
  <c r="C62" i="5"/>
  <c r="B62" i="5"/>
  <c r="D62" i="5" s="1"/>
  <c r="L62" i="5" s="1"/>
  <c r="A62" i="5"/>
  <c r="F61" i="5"/>
  <c r="C61" i="5"/>
  <c r="B61" i="5"/>
  <c r="D61" i="5" s="1"/>
  <c r="L61" i="5" s="1"/>
  <c r="A61" i="5"/>
  <c r="F60" i="5"/>
  <c r="C60" i="5"/>
  <c r="B60" i="5"/>
  <c r="D60" i="5" s="1"/>
  <c r="L60" i="5" s="1"/>
  <c r="A60" i="5"/>
  <c r="F59" i="5"/>
  <c r="C59" i="5"/>
  <c r="B59" i="5"/>
  <c r="D59" i="5" s="1"/>
  <c r="L59" i="5" s="1"/>
  <c r="A59" i="5"/>
  <c r="F58" i="5"/>
  <c r="C58" i="5"/>
  <c r="B58" i="5"/>
  <c r="D58" i="5" s="1"/>
  <c r="L58" i="5" s="1"/>
  <c r="A58" i="5"/>
  <c r="F57" i="5"/>
  <c r="C57" i="5"/>
  <c r="B57" i="5"/>
  <c r="D57" i="5" s="1"/>
  <c r="L57" i="5" s="1"/>
  <c r="A57" i="5"/>
  <c r="F56" i="5"/>
  <c r="C56" i="5"/>
  <c r="B56" i="5"/>
  <c r="D56" i="5" s="1"/>
  <c r="L56" i="5" s="1"/>
  <c r="A56" i="5"/>
  <c r="F55" i="5"/>
  <c r="C55" i="5"/>
  <c r="B55" i="5"/>
  <c r="D55" i="5" s="1"/>
  <c r="L55" i="5" s="1"/>
  <c r="A55" i="5"/>
  <c r="F54" i="5"/>
  <c r="C54" i="5"/>
  <c r="B54" i="5"/>
  <c r="D54" i="5" s="1"/>
  <c r="L54" i="5" s="1"/>
  <c r="A54" i="5"/>
  <c r="F53" i="5"/>
  <c r="C53" i="5"/>
  <c r="B53" i="5"/>
  <c r="D53" i="5" s="1"/>
  <c r="L53" i="5" s="1"/>
  <c r="A53" i="5"/>
  <c r="F52" i="5"/>
  <c r="C52" i="5"/>
  <c r="B52" i="5"/>
  <c r="D52" i="5" s="1"/>
  <c r="L52" i="5" s="1"/>
  <c r="A52" i="5"/>
  <c r="C51" i="5"/>
  <c r="B51" i="5"/>
  <c r="F50" i="5"/>
  <c r="G50" i="5" s="1"/>
  <c r="I50" i="5" s="1"/>
  <c r="C50" i="5"/>
  <c r="B50" i="5"/>
  <c r="A50" i="5"/>
  <c r="F49" i="5"/>
  <c r="G49" i="5" s="1"/>
  <c r="I49" i="5" s="1"/>
  <c r="C49" i="5"/>
  <c r="B49" i="5"/>
  <c r="A49" i="5"/>
  <c r="F48" i="5"/>
  <c r="C48" i="5"/>
  <c r="B48" i="5"/>
  <c r="D48" i="5" s="1"/>
  <c r="L48" i="5" s="1"/>
  <c r="A48" i="5"/>
  <c r="F47" i="5"/>
  <c r="C47" i="5"/>
  <c r="B47" i="5"/>
  <c r="D47" i="5" s="1"/>
  <c r="L47" i="5" s="1"/>
  <c r="A47" i="5"/>
  <c r="F46" i="5"/>
  <c r="C46" i="5"/>
  <c r="B46" i="5"/>
  <c r="D46" i="5" s="1"/>
  <c r="L46" i="5" s="1"/>
  <c r="A46" i="5"/>
  <c r="F45" i="5"/>
  <c r="C45" i="5"/>
  <c r="B45" i="5"/>
  <c r="D45" i="5" s="1"/>
  <c r="L45" i="5" s="1"/>
  <c r="A45" i="5"/>
  <c r="F44" i="5"/>
  <c r="C44" i="5"/>
  <c r="B44" i="5"/>
  <c r="D44" i="5" s="1"/>
  <c r="L44" i="5" s="1"/>
  <c r="A44" i="5"/>
  <c r="F43" i="5"/>
  <c r="C43" i="5"/>
  <c r="B43" i="5"/>
  <c r="D43" i="5" s="1"/>
  <c r="L43" i="5" s="1"/>
  <c r="A43" i="5"/>
  <c r="F42" i="5"/>
  <c r="C42" i="5"/>
  <c r="B42" i="5"/>
  <c r="D42" i="5" s="1"/>
  <c r="L42" i="5" s="1"/>
  <c r="A42" i="5"/>
  <c r="C41" i="5"/>
  <c r="B41" i="5"/>
  <c r="F36" i="5"/>
  <c r="G36" i="5" s="1"/>
  <c r="I36" i="5" s="1"/>
  <c r="C36" i="5"/>
  <c r="B36" i="5"/>
  <c r="A36" i="5"/>
  <c r="F35" i="5"/>
  <c r="G35" i="5" s="1"/>
  <c r="I35" i="5" s="1"/>
  <c r="C35" i="5"/>
  <c r="B35" i="5"/>
  <c r="A35" i="5"/>
  <c r="F32" i="5"/>
  <c r="C32" i="5"/>
  <c r="B32" i="5"/>
  <c r="D32" i="5" s="1"/>
  <c r="L32" i="5" s="1"/>
  <c r="A32" i="5"/>
  <c r="F31" i="5"/>
  <c r="C31" i="5"/>
  <c r="B31" i="5"/>
  <c r="D31" i="5" s="1"/>
  <c r="L31" i="5" s="1"/>
  <c r="A31" i="5"/>
  <c r="F26" i="5"/>
  <c r="G26" i="5" s="1"/>
  <c r="I26" i="5" s="1"/>
  <c r="C26" i="5"/>
  <c r="B26" i="5"/>
  <c r="A26" i="5"/>
  <c r="F25" i="5"/>
  <c r="G25" i="5" s="1"/>
  <c r="I25" i="5" s="1"/>
  <c r="C25" i="5"/>
  <c r="B25" i="5"/>
  <c r="A25" i="5"/>
  <c r="F24" i="5"/>
  <c r="G24" i="5" s="1"/>
  <c r="I24" i="5" s="1"/>
  <c r="F23" i="5"/>
  <c r="C23" i="5"/>
  <c r="B23" i="5"/>
  <c r="D23" i="5" s="1"/>
  <c r="L23" i="5" s="1"/>
  <c r="A23" i="5"/>
  <c r="C18" i="5"/>
  <c r="B18" i="5"/>
  <c r="A18" i="5"/>
  <c r="C17" i="5"/>
  <c r="B17" i="5"/>
  <c r="A17" i="5"/>
  <c r="F16" i="5"/>
  <c r="C16" i="5"/>
  <c r="B16" i="5"/>
  <c r="D16" i="5" s="1"/>
  <c r="L16" i="5" s="1"/>
  <c r="A16" i="5"/>
  <c r="C15" i="5"/>
  <c r="B15" i="5"/>
  <c r="D15" i="5" s="1"/>
  <c r="L15" i="5" s="1"/>
  <c r="A15" i="5"/>
  <c r="C8" i="5"/>
  <c r="B8" i="5"/>
  <c r="A8" i="5"/>
  <c r="C7" i="5"/>
  <c r="B7" i="5"/>
  <c r="A7" i="5"/>
  <c r="B6" i="5"/>
  <c r="A6" i="5"/>
  <c r="C5" i="5"/>
  <c r="B5" i="5"/>
  <c r="A5" i="5"/>
  <c r="C4" i="5"/>
  <c r="B4" i="5"/>
  <c r="A4" i="5"/>
  <c r="L3" i="5"/>
  <c r="C3" i="5"/>
  <c r="B3" i="5"/>
  <c r="A3" i="5"/>
  <c r="L2" i="5"/>
  <c r="C2" i="5"/>
  <c r="B2" i="5"/>
  <c r="A2" i="5"/>
  <c r="C1" i="5"/>
  <c r="B1" i="5"/>
  <c r="A1" i="5"/>
  <c r="G79" i="4"/>
  <c r="D79" i="4"/>
  <c r="A79" i="4"/>
  <c r="F66" i="4"/>
  <c r="G66" i="4" s="1"/>
  <c r="I66" i="4" s="1"/>
  <c r="C66" i="4"/>
  <c r="B66" i="4"/>
  <c r="A66" i="4"/>
  <c r="F65" i="4"/>
  <c r="G65" i="4" s="1"/>
  <c r="I65" i="4" s="1"/>
  <c r="C65" i="4"/>
  <c r="B65" i="4"/>
  <c r="A65" i="4"/>
  <c r="F63" i="4"/>
  <c r="C63" i="4"/>
  <c r="B63" i="4"/>
  <c r="D63" i="4" s="1"/>
  <c r="L63" i="4" s="1"/>
  <c r="A63" i="4"/>
  <c r="F58" i="4"/>
  <c r="G58" i="4" s="1"/>
  <c r="I58" i="4" s="1"/>
  <c r="C58" i="4"/>
  <c r="B58" i="4"/>
  <c r="A58" i="4"/>
  <c r="F57" i="4"/>
  <c r="G57" i="4" s="1"/>
  <c r="I57" i="4" s="1"/>
  <c r="C57" i="4"/>
  <c r="B57" i="4"/>
  <c r="A57" i="4"/>
  <c r="F56" i="4"/>
  <c r="C56" i="4"/>
  <c r="B56" i="4"/>
  <c r="D56" i="4" s="1"/>
  <c r="L56" i="4" s="1"/>
  <c r="A56" i="4"/>
  <c r="F55" i="4"/>
  <c r="C55" i="4"/>
  <c r="B55" i="4"/>
  <c r="D55" i="4" s="1"/>
  <c r="L55" i="4" s="1"/>
  <c r="A55" i="4"/>
  <c r="F50" i="4"/>
  <c r="G50" i="4" s="1"/>
  <c r="I50" i="4" s="1"/>
  <c r="C50" i="4"/>
  <c r="B50" i="4"/>
  <c r="A50" i="4"/>
  <c r="F49" i="4"/>
  <c r="G49" i="4" s="1"/>
  <c r="I49" i="4" s="1"/>
  <c r="C49" i="4"/>
  <c r="B49" i="4"/>
  <c r="A49" i="4"/>
  <c r="F48" i="4"/>
  <c r="C48" i="4"/>
  <c r="B48" i="4"/>
  <c r="D48" i="4" s="1"/>
  <c r="L48" i="4" s="1"/>
  <c r="A48" i="4"/>
  <c r="F47" i="4"/>
  <c r="C47" i="4"/>
  <c r="B47" i="4"/>
  <c r="D47" i="4" s="1"/>
  <c r="L47" i="4" s="1"/>
  <c r="A47" i="4"/>
  <c r="F46" i="4"/>
  <c r="C46" i="4"/>
  <c r="B46" i="4"/>
  <c r="D46" i="4" s="1"/>
  <c r="L46" i="4" s="1"/>
  <c r="A46" i="4"/>
  <c r="F45" i="4"/>
  <c r="C45" i="4"/>
  <c r="B45" i="4"/>
  <c r="D45" i="4" s="1"/>
  <c r="L45" i="4" s="1"/>
  <c r="A45" i="4"/>
  <c r="F44" i="4"/>
  <c r="C44" i="4"/>
  <c r="B44" i="4"/>
  <c r="D44" i="4" s="1"/>
  <c r="L44" i="4" s="1"/>
  <c r="A44" i="4"/>
  <c r="C43" i="4"/>
  <c r="B43" i="4"/>
  <c r="D43" i="4" s="1"/>
  <c r="L43" i="4" s="1"/>
  <c r="A43" i="4"/>
  <c r="F42" i="4"/>
  <c r="C42" i="4"/>
  <c r="B42" i="4"/>
  <c r="D42" i="4" s="1"/>
  <c r="L42" i="4" s="1"/>
  <c r="A42" i="4"/>
  <c r="F41" i="4"/>
  <c r="C41" i="4"/>
  <c r="B41" i="4"/>
  <c r="D41" i="4" s="1"/>
  <c r="L41" i="4" s="1"/>
  <c r="A41" i="4"/>
  <c r="F40" i="4"/>
  <c r="C40" i="4"/>
  <c r="B40" i="4"/>
  <c r="D40" i="4" s="1"/>
  <c r="L40" i="4" s="1"/>
  <c r="A40" i="4"/>
  <c r="F39" i="4"/>
  <c r="C39" i="4"/>
  <c r="B39" i="4"/>
  <c r="D39" i="4" s="1"/>
  <c r="L39" i="4" s="1"/>
  <c r="A39" i="4"/>
  <c r="F38" i="4"/>
  <c r="C38" i="4"/>
  <c r="B38" i="4"/>
  <c r="D38" i="4" s="1"/>
  <c r="L38" i="4" s="1"/>
  <c r="A38" i="4"/>
  <c r="F37" i="4"/>
  <c r="C37" i="4"/>
  <c r="B37" i="4"/>
  <c r="D37" i="4" s="1"/>
  <c r="L37" i="4" s="1"/>
  <c r="A37" i="4"/>
  <c r="F36" i="4"/>
  <c r="C36" i="4"/>
  <c r="B36" i="4"/>
  <c r="D36" i="4" s="1"/>
  <c r="L36" i="4" s="1"/>
  <c r="A36" i="4"/>
  <c r="F35" i="4"/>
  <c r="C35" i="4"/>
  <c r="B35" i="4"/>
  <c r="D35" i="4" s="1"/>
  <c r="L35" i="4" s="1"/>
  <c r="A35" i="4"/>
  <c r="F34" i="4"/>
  <c r="C34" i="4"/>
  <c r="B34" i="4"/>
  <c r="D34" i="4" s="1"/>
  <c r="L34" i="4" s="1"/>
  <c r="A34" i="4"/>
  <c r="F33" i="4"/>
  <c r="C33" i="4"/>
  <c r="B33" i="4"/>
  <c r="D33" i="4" s="1"/>
  <c r="L33" i="4" s="1"/>
  <c r="A33" i="4"/>
  <c r="F32" i="4"/>
  <c r="C32" i="4"/>
  <c r="B32" i="4"/>
  <c r="D32" i="4" s="1"/>
  <c r="L32" i="4" s="1"/>
  <c r="A32" i="4"/>
  <c r="F31" i="4"/>
  <c r="C31" i="4"/>
  <c r="B31" i="4"/>
  <c r="D31" i="4" s="1"/>
  <c r="L31" i="4" s="1"/>
  <c r="A31" i="4"/>
  <c r="F30" i="4"/>
  <c r="C30" i="4"/>
  <c r="B30" i="4"/>
  <c r="D30" i="4" s="1"/>
  <c r="L30" i="4" s="1"/>
  <c r="A30" i="4"/>
  <c r="F29" i="4"/>
  <c r="C29" i="4"/>
  <c r="B29" i="4"/>
  <c r="D29" i="4" s="1"/>
  <c r="L29" i="4" s="1"/>
  <c r="A29" i="4"/>
  <c r="F28" i="4"/>
  <c r="C28" i="4"/>
  <c r="B28" i="4"/>
  <c r="D28" i="4" s="1"/>
  <c r="L28" i="4" s="1"/>
  <c r="A28" i="4"/>
  <c r="F23" i="4"/>
  <c r="G23" i="4" s="1"/>
  <c r="I23" i="4" s="1"/>
  <c r="C23" i="4"/>
  <c r="B23" i="4"/>
  <c r="A23" i="4"/>
  <c r="F22" i="4"/>
  <c r="G22" i="4" s="1"/>
  <c r="I22" i="4" s="1"/>
  <c r="C22" i="4"/>
  <c r="B22" i="4"/>
  <c r="A22" i="4"/>
  <c r="F21" i="4"/>
  <c r="C21" i="4"/>
  <c r="B21" i="4"/>
  <c r="D21" i="4" s="1"/>
  <c r="L21" i="4" s="1"/>
  <c r="A21" i="4"/>
  <c r="F20" i="4"/>
  <c r="C20" i="4"/>
  <c r="B20" i="4"/>
  <c r="D20" i="4" s="1"/>
  <c r="L20" i="4" s="1"/>
  <c r="A20" i="4"/>
  <c r="F19" i="4"/>
  <c r="C19" i="4"/>
  <c r="B19" i="4"/>
  <c r="D19" i="4" s="1"/>
  <c r="L19" i="4" s="1"/>
  <c r="A19" i="4"/>
  <c r="F18" i="4"/>
  <c r="C18" i="4"/>
  <c r="B18" i="4"/>
  <c r="D18" i="4" s="1"/>
  <c r="L18" i="4" s="1"/>
  <c r="A18" i="4"/>
  <c r="F17" i="4"/>
  <c r="C17" i="4"/>
  <c r="B17" i="4"/>
  <c r="D17" i="4" s="1"/>
  <c r="L17" i="4" s="1"/>
  <c r="A17" i="4"/>
  <c r="F16" i="4"/>
  <c r="C16" i="4"/>
  <c r="B16" i="4"/>
  <c r="D16" i="4" s="1"/>
  <c r="L16" i="4" s="1"/>
  <c r="A16" i="4"/>
  <c r="F15" i="4"/>
  <c r="C15" i="4"/>
  <c r="B15" i="4"/>
  <c r="D15" i="4" s="1"/>
  <c r="L15" i="4" s="1"/>
  <c r="A15" i="4"/>
  <c r="C8" i="4"/>
  <c r="B8" i="4"/>
  <c r="A8" i="4"/>
  <c r="C7" i="4"/>
  <c r="B7" i="4"/>
  <c r="A7" i="4"/>
  <c r="B6" i="4"/>
  <c r="A6" i="4"/>
  <c r="C5" i="4"/>
  <c r="B5" i="4"/>
  <c r="A5" i="4"/>
  <c r="C4" i="4"/>
  <c r="B4" i="4"/>
  <c r="A4" i="4"/>
  <c r="L3" i="4"/>
  <c r="C3" i="4"/>
  <c r="B3" i="4"/>
  <c r="A3" i="4"/>
  <c r="L2" i="4"/>
  <c r="C2" i="4"/>
  <c r="B2" i="4"/>
  <c r="A2" i="4"/>
  <c r="C1" i="4"/>
  <c r="B1" i="4"/>
  <c r="A1" i="4"/>
  <c r="G101" i="3"/>
  <c r="D101" i="3"/>
  <c r="A101" i="3"/>
  <c r="C88" i="3"/>
  <c r="B88" i="3"/>
  <c r="A88" i="3"/>
  <c r="C77" i="3"/>
  <c r="B77" i="3"/>
  <c r="A77" i="3"/>
  <c r="C76" i="3"/>
  <c r="B76" i="3"/>
  <c r="A76" i="3"/>
  <c r="C75" i="3"/>
  <c r="B75" i="3"/>
  <c r="D75" i="3" s="1"/>
  <c r="L75" i="3" s="1"/>
  <c r="A75" i="3"/>
  <c r="C74" i="3"/>
  <c r="B74" i="3"/>
  <c r="D74" i="3" s="1"/>
  <c r="L74" i="3" s="1"/>
  <c r="A74" i="3"/>
  <c r="C73" i="3"/>
  <c r="B73" i="3"/>
  <c r="D73" i="3" s="1"/>
  <c r="L73" i="3" s="1"/>
  <c r="A73" i="3"/>
  <c r="C72" i="3"/>
  <c r="B72" i="3"/>
  <c r="D72" i="3" s="1"/>
  <c r="L72" i="3" s="1"/>
  <c r="A72" i="3"/>
  <c r="C70" i="3"/>
  <c r="B70" i="3"/>
  <c r="D70" i="3" s="1"/>
  <c r="L70" i="3" s="1"/>
  <c r="A70" i="3"/>
  <c r="C65" i="3"/>
  <c r="B65" i="3"/>
  <c r="A65" i="3"/>
  <c r="C64" i="3"/>
  <c r="B64" i="3"/>
  <c r="A64" i="3"/>
  <c r="C33" i="3"/>
  <c r="B33" i="3"/>
  <c r="D33" i="3" s="1"/>
  <c r="L33" i="3" s="1"/>
  <c r="A33" i="3"/>
  <c r="C55" i="3"/>
  <c r="B55" i="3"/>
  <c r="D55" i="3" s="1"/>
  <c r="L55" i="3" s="1"/>
  <c r="A55" i="3"/>
  <c r="C54" i="3"/>
  <c r="B54" i="3"/>
  <c r="D54" i="3" s="1"/>
  <c r="L54" i="3" s="1"/>
  <c r="A54" i="3"/>
  <c r="C53" i="3"/>
  <c r="B53" i="3"/>
  <c r="D53" i="3" s="1"/>
  <c r="L53" i="3" s="1"/>
  <c r="A53" i="3"/>
  <c r="C52" i="3"/>
  <c r="B52" i="3"/>
  <c r="D52" i="3" s="1"/>
  <c r="L52" i="3" s="1"/>
  <c r="A52" i="3"/>
  <c r="C51" i="3"/>
  <c r="B51" i="3"/>
  <c r="D51" i="3" s="1"/>
  <c r="L51" i="3" s="1"/>
  <c r="A51" i="3"/>
  <c r="C50" i="3"/>
  <c r="B50" i="3"/>
  <c r="D50" i="3" s="1"/>
  <c r="L50" i="3" s="1"/>
  <c r="A50" i="3"/>
  <c r="C49" i="3"/>
  <c r="B49" i="3"/>
  <c r="D49" i="3" s="1"/>
  <c r="L49" i="3" s="1"/>
  <c r="A49" i="3"/>
  <c r="C48" i="3"/>
  <c r="B48" i="3"/>
  <c r="D48" i="3" s="1"/>
  <c r="L48" i="3" s="1"/>
  <c r="A48" i="3"/>
  <c r="C47" i="3"/>
  <c r="B47" i="3"/>
  <c r="D47" i="3" s="1"/>
  <c r="L47" i="3" s="1"/>
  <c r="A47" i="3"/>
  <c r="C45" i="3"/>
  <c r="B45" i="3"/>
  <c r="D45" i="3" s="1"/>
  <c r="L45" i="3" s="1"/>
  <c r="A45" i="3"/>
  <c r="C44" i="3"/>
  <c r="B44" i="3"/>
  <c r="D44" i="3" s="1"/>
  <c r="L44" i="3" s="1"/>
  <c r="A44" i="3"/>
  <c r="C43" i="3"/>
  <c r="B43" i="3"/>
  <c r="D43" i="3" s="1"/>
  <c r="L43" i="3" s="1"/>
  <c r="A43" i="3"/>
  <c r="C42" i="3"/>
  <c r="B42" i="3"/>
  <c r="D42" i="3" s="1"/>
  <c r="L42" i="3" s="1"/>
  <c r="A42" i="3"/>
  <c r="C41" i="3"/>
  <c r="B41" i="3"/>
  <c r="D41" i="3" s="1"/>
  <c r="L41" i="3" s="1"/>
  <c r="A41" i="3"/>
  <c r="C40" i="3"/>
  <c r="B40" i="3"/>
  <c r="D40" i="3" s="1"/>
  <c r="L40" i="3" s="1"/>
  <c r="A40" i="3"/>
  <c r="C38" i="3"/>
  <c r="B38" i="3"/>
  <c r="D38" i="3" s="1"/>
  <c r="L38" i="3" s="1"/>
  <c r="A38" i="3"/>
  <c r="C37" i="3"/>
  <c r="B37" i="3"/>
  <c r="D37" i="3" s="1"/>
  <c r="L37" i="3" s="1"/>
  <c r="A37" i="3"/>
  <c r="C36" i="3"/>
  <c r="B36" i="3"/>
  <c r="D36" i="3" s="1"/>
  <c r="L36" i="3" s="1"/>
  <c r="A36" i="3"/>
  <c r="C35" i="3"/>
  <c r="B35" i="3"/>
  <c r="D35" i="3" s="1"/>
  <c r="L35" i="3" s="1"/>
  <c r="A35" i="3"/>
  <c r="C30" i="3"/>
  <c r="B30" i="3"/>
  <c r="D30" i="3" s="1"/>
  <c r="L30" i="3" s="1"/>
  <c r="A30" i="3"/>
  <c r="C29" i="3"/>
  <c r="B29" i="3"/>
  <c r="D29" i="3" s="1"/>
  <c r="L29" i="3" s="1"/>
  <c r="A29" i="3"/>
  <c r="C28" i="3"/>
  <c r="B28" i="3"/>
  <c r="D28" i="3" s="1"/>
  <c r="L28" i="3" s="1"/>
  <c r="A28" i="3"/>
  <c r="C23" i="3"/>
  <c r="B23" i="3"/>
  <c r="A23" i="3"/>
  <c r="C22" i="3"/>
  <c r="B22" i="3"/>
  <c r="A22" i="3"/>
  <c r="C21" i="3"/>
  <c r="B21" i="3"/>
  <c r="D21" i="3" s="1"/>
  <c r="L21" i="3" s="1"/>
  <c r="A21" i="3"/>
  <c r="C20" i="3"/>
  <c r="B20" i="3"/>
  <c r="D20" i="3" s="1"/>
  <c r="L20" i="3" s="1"/>
  <c r="A20" i="3"/>
  <c r="C19" i="3"/>
  <c r="B19" i="3"/>
  <c r="D19" i="3" s="1"/>
  <c r="L19" i="3" s="1"/>
  <c r="A19" i="3"/>
  <c r="C18" i="3"/>
  <c r="B18" i="3"/>
  <c r="D18" i="3" s="1"/>
  <c r="L18" i="3" s="1"/>
  <c r="A18" i="3"/>
  <c r="C17" i="3"/>
  <c r="B17" i="3"/>
  <c r="D17" i="3" s="1"/>
  <c r="L17" i="3" s="1"/>
  <c r="A17" i="3"/>
  <c r="C16" i="3"/>
  <c r="B16" i="3"/>
  <c r="D16" i="3" s="1"/>
  <c r="L16" i="3" s="1"/>
  <c r="A16" i="3"/>
  <c r="C15" i="3"/>
  <c r="B15" i="3"/>
  <c r="D15" i="3" s="1"/>
  <c r="L15" i="3" s="1"/>
  <c r="A15" i="3"/>
  <c r="C8" i="3"/>
  <c r="B8" i="3"/>
  <c r="A8" i="3"/>
  <c r="C7" i="3"/>
  <c r="B7" i="3"/>
  <c r="A7" i="3"/>
  <c r="B6" i="3"/>
  <c r="A6" i="3"/>
  <c r="C5" i="3"/>
  <c r="B5" i="3"/>
  <c r="A5" i="3"/>
  <c r="C4" i="3"/>
  <c r="B4" i="3"/>
  <c r="A4" i="3"/>
  <c r="L3" i="3"/>
  <c r="C3" i="3"/>
  <c r="B3" i="3"/>
  <c r="A3" i="3"/>
  <c r="L2" i="3"/>
  <c r="C2" i="3"/>
  <c r="B2" i="3"/>
  <c r="A2" i="3"/>
  <c r="C1" i="3"/>
  <c r="B1" i="3"/>
  <c r="A1" i="3"/>
  <c r="G119" i="2"/>
  <c r="D119" i="2"/>
  <c r="A119" i="2"/>
  <c r="B8" i="2"/>
  <c r="A8" i="2"/>
  <c r="B7" i="2"/>
  <c r="A7" i="2"/>
  <c r="B6" i="2"/>
  <c r="A6" i="2"/>
  <c r="B5" i="2"/>
  <c r="A5" i="2"/>
  <c r="B4" i="2"/>
  <c r="A4" i="2"/>
  <c r="Y3" i="2"/>
  <c r="B3" i="2"/>
  <c r="A3" i="2"/>
  <c r="Y2" i="2"/>
  <c r="B2" i="2"/>
  <c r="A2" i="2"/>
  <c r="B1" i="2"/>
  <c r="A1" i="2"/>
  <c r="C23" i="1"/>
  <c r="C20" i="1"/>
  <c r="C14" i="1"/>
  <c r="E71" i="16"/>
  <c r="K70" i="16"/>
  <c r="E23" i="1" s="1"/>
  <c r="H70" i="16"/>
  <c r="K22" i="17"/>
  <c r="H22" i="17"/>
  <c r="E86" i="15"/>
  <c r="C22" i="1" s="1"/>
  <c r="E84" i="15"/>
  <c r="K83" i="15"/>
  <c r="H83" i="15"/>
  <c r="J81" i="15"/>
  <c r="J80" i="15"/>
  <c r="J75" i="15"/>
  <c r="J35" i="15"/>
  <c r="E73" i="15"/>
  <c r="K72" i="15"/>
  <c r="H72" i="15"/>
  <c r="J70" i="15"/>
  <c r="J69" i="15"/>
  <c r="J68" i="15"/>
  <c r="J67" i="15"/>
  <c r="J66" i="15"/>
  <c r="J65" i="15"/>
  <c r="E63" i="15"/>
  <c r="K62" i="15"/>
  <c r="H62" i="15"/>
  <c r="J60" i="15"/>
  <c r="J59" i="15"/>
  <c r="J50" i="15"/>
  <c r="J49" i="15"/>
  <c r="J48" i="15"/>
  <c r="J47" i="15"/>
  <c r="J46" i="15"/>
  <c r="J45" i="15"/>
  <c r="J44" i="15"/>
  <c r="J42" i="15"/>
  <c r="J41" i="15"/>
  <c r="J40" i="15"/>
  <c r="J39" i="15"/>
  <c r="J38" i="15"/>
  <c r="J37" i="15"/>
  <c r="J36" i="15"/>
  <c r="J34" i="15"/>
  <c r="J33" i="15"/>
  <c r="J32" i="15"/>
  <c r="J31" i="15"/>
  <c r="J30" i="15"/>
  <c r="J29" i="15"/>
  <c r="J28" i="15"/>
  <c r="E26" i="15"/>
  <c r="K25" i="15"/>
  <c r="H25" i="15"/>
  <c r="J23" i="15"/>
  <c r="J22" i="15"/>
  <c r="J21" i="15"/>
  <c r="J20" i="15"/>
  <c r="J19" i="15"/>
  <c r="J18" i="15"/>
  <c r="J17" i="15"/>
  <c r="J16" i="15"/>
  <c r="J15" i="15"/>
  <c r="J83" i="14"/>
  <c r="AA83" i="14" s="1"/>
  <c r="F80" i="15"/>
  <c r="G80" i="15" s="1"/>
  <c r="I80" i="15" s="1"/>
  <c r="J77" i="14"/>
  <c r="AA77" i="14" s="1"/>
  <c r="J36" i="14"/>
  <c r="AA36" i="14" s="1"/>
  <c r="J72" i="14"/>
  <c r="AA72" i="14" s="1"/>
  <c r="J71" i="14"/>
  <c r="AA71" i="14" s="1"/>
  <c r="J70" i="14"/>
  <c r="AA70" i="14" s="1"/>
  <c r="J69" i="14"/>
  <c r="AA69" i="14" s="1"/>
  <c r="J68" i="14"/>
  <c r="AA68" i="14" s="1"/>
  <c r="J67" i="14"/>
  <c r="AA67" i="14" s="1"/>
  <c r="J62" i="14"/>
  <c r="AA62" i="14" s="1"/>
  <c r="J61" i="14"/>
  <c r="AA61" i="14" s="1"/>
  <c r="J52" i="14"/>
  <c r="AA52" i="14" s="1"/>
  <c r="J51" i="14"/>
  <c r="AA51" i="14" s="1"/>
  <c r="J50" i="14"/>
  <c r="AA50" i="14" s="1"/>
  <c r="J49" i="14"/>
  <c r="AA49" i="14" s="1"/>
  <c r="J48" i="14"/>
  <c r="AA48" i="14" s="1"/>
  <c r="J47" i="14"/>
  <c r="AA47" i="14" s="1"/>
  <c r="J46" i="14"/>
  <c r="AA46" i="14" s="1"/>
  <c r="J44" i="14"/>
  <c r="AA44" i="14" s="1"/>
  <c r="J43" i="14"/>
  <c r="AA43" i="14" s="1"/>
  <c r="J42" i="14"/>
  <c r="AA42" i="14" s="1"/>
  <c r="J40" i="14"/>
  <c r="AA40" i="14" s="1"/>
  <c r="J39" i="14"/>
  <c r="AA39" i="14" s="1"/>
  <c r="J38" i="14"/>
  <c r="AA38" i="14" s="1"/>
  <c r="J37" i="14"/>
  <c r="AA37" i="14" s="1"/>
  <c r="J35" i="14"/>
  <c r="AA35" i="14" s="1"/>
  <c r="J33" i="14"/>
  <c r="AA33" i="14" s="1"/>
  <c r="J32" i="14"/>
  <c r="AA32" i="14" s="1"/>
  <c r="J31" i="14"/>
  <c r="AA31" i="14" s="1"/>
  <c r="J30" i="14"/>
  <c r="AA30" i="14" s="1"/>
  <c r="J29" i="14"/>
  <c r="AA29" i="14" s="1"/>
  <c r="J28" i="14"/>
  <c r="AA28" i="14" s="1"/>
  <c r="J23" i="14"/>
  <c r="AA23" i="14" s="1"/>
  <c r="J22" i="14"/>
  <c r="AA22" i="14" s="1"/>
  <c r="J21" i="14"/>
  <c r="AA21" i="14" s="1"/>
  <c r="J20" i="14"/>
  <c r="AA20" i="14" s="1"/>
  <c r="J19" i="14"/>
  <c r="AA19" i="14" s="1"/>
  <c r="J18" i="14"/>
  <c r="AA18" i="14" s="1"/>
  <c r="J17" i="14"/>
  <c r="AA17" i="14" s="1"/>
  <c r="J16" i="14"/>
  <c r="AA16" i="14" s="1"/>
  <c r="J15" i="14"/>
  <c r="AA15" i="14" s="1"/>
  <c r="C21" i="1"/>
  <c r="E67" i="13"/>
  <c r="K66" i="13"/>
  <c r="H66" i="13"/>
  <c r="K22" i="13"/>
  <c r="H22" i="13"/>
  <c r="E72" i="12"/>
  <c r="K71" i="12"/>
  <c r="E20" i="1" s="1"/>
  <c r="H71" i="12"/>
  <c r="E87" i="11"/>
  <c r="C19" i="1" s="1"/>
  <c r="E85" i="11"/>
  <c r="K84" i="11"/>
  <c r="H84" i="11"/>
  <c r="J82" i="11"/>
  <c r="J81" i="11"/>
  <c r="J77" i="11"/>
  <c r="J76" i="11"/>
  <c r="E74" i="11"/>
  <c r="K73" i="11"/>
  <c r="H73" i="11"/>
  <c r="J71" i="11"/>
  <c r="J70" i="11"/>
  <c r="J69" i="11"/>
  <c r="J68" i="11"/>
  <c r="J67" i="11"/>
  <c r="J66" i="11"/>
  <c r="E64" i="11"/>
  <c r="K63" i="11"/>
  <c r="H63" i="11"/>
  <c r="J61" i="11"/>
  <c r="J60" i="11"/>
  <c r="J51" i="11"/>
  <c r="J50" i="11"/>
  <c r="J49" i="11"/>
  <c r="J48" i="11"/>
  <c r="J47" i="11"/>
  <c r="J46" i="11"/>
  <c r="J45" i="11"/>
  <c r="J43" i="11"/>
  <c r="J42" i="11"/>
  <c r="J41" i="11"/>
  <c r="J40" i="11"/>
  <c r="J39" i="11"/>
  <c r="J38" i="11"/>
  <c r="J37" i="11"/>
  <c r="J36" i="11"/>
  <c r="J34" i="11"/>
  <c r="J33" i="11"/>
  <c r="J32" i="11"/>
  <c r="J31" i="11"/>
  <c r="J30" i="11"/>
  <c r="J29" i="11"/>
  <c r="J28" i="11"/>
  <c r="E26" i="11"/>
  <c r="K25" i="11"/>
  <c r="H25" i="11"/>
  <c r="J23" i="11"/>
  <c r="J22" i="11"/>
  <c r="J21" i="11"/>
  <c r="J20" i="11"/>
  <c r="J19" i="11"/>
  <c r="J18" i="11"/>
  <c r="J17" i="11"/>
  <c r="J16" i="11"/>
  <c r="J15" i="11"/>
  <c r="J83" i="10"/>
  <c r="J82" i="10"/>
  <c r="F77" i="11"/>
  <c r="J77" i="10"/>
  <c r="J36" i="10"/>
  <c r="F35" i="11" s="1"/>
  <c r="G35" i="11" s="1"/>
  <c r="I35" i="11" s="1"/>
  <c r="J72" i="10"/>
  <c r="J71" i="10"/>
  <c r="J70" i="10"/>
  <c r="J69" i="10"/>
  <c r="J68" i="10"/>
  <c r="J67" i="10"/>
  <c r="J23" i="10"/>
  <c r="J22" i="10"/>
  <c r="J21" i="10"/>
  <c r="J20" i="10"/>
  <c r="J19" i="10"/>
  <c r="J18" i="10"/>
  <c r="J17" i="10"/>
  <c r="J16" i="10"/>
  <c r="J15" i="10"/>
  <c r="L17" i="9"/>
  <c r="G14" i="9"/>
  <c r="E22" i="8"/>
  <c r="K21" i="8"/>
  <c r="H21" i="8"/>
  <c r="E87" i="7"/>
  <c r="C16" i="1" s="1"/>
  <c r="E85" i="7"/>
  <c r="K84" i="7"/>
  <c r="H84" i="7"/>
  <c r="J82" i="7"/>
  <c r="J81" i="7"/>
  <c r="J78" i="7"/>
  <c r="J76" i="7"/>
  <c r="E74" i="7"/>
  <c r="K73" i="7"/>
  <c r="H73" i="7"/>
  <c r="J71" i="7"/>
  <c r="J70" i="7"/>
  <c r="J69" i="7"/>
  <c r="J67" i="7"/>
  <c r="J65" i="7"/>
  <c r="E63" i="7"/>
  <c r="K62" i="7"/>
  <c r="H62" i="7"/>
  <c r="J60" i="7"/>
  <c r="J59" i="7"/>
  <c r="J50" i="7"/>
  <c r="J49" i="7"/>
  <c r="J48" i="7"/>
  <c r="J47" i="7"/>
  <c r="J46" i="7"/>
  <c r="J45" i="7"/>
  <c r="J44" i="7"/>
  <c r="J43" i="7"/>
  <c r="J42" i="7"/>
  <c r="J41" i="7"/>
  <c r="J40" i="7"/>
  <c r="J39" i="7"/>
  <c r="J38" i="7"/>
  <c r="J37" i="7"/>
  <c r="J36" i="7"/>
  <c r="J34" i="7"/>
  <c r="J33" i="7"/>
  <c r="J32" i="7"/>
  <c r="J31" i="7"/>
  <c r="J29" i="7"/>
  <c r="J28" i="7"/>
  <c r="E26" i="7"/>
  <c r="K25" i="7"/>
  <c r="H25" i="7"/>
  <c r="J23" i="7"/>
  <c r="J22" i="7"/>
  <c r="J21" i="7"/>
  <c r="J20" i="7"/>
  <c r="J19" i="7"/>
  <c r="J18" i="7"/>
  <c r="J16" i="7"/>
  <c r="J15" i="7"/>
  <c r="J82" i="6"/>
  <c r="F81" i="7"/>
  <c r="G81" i="7" s="1"/>
  <c r="I81" i="7" s="1"/>
  <c r="J78" i="6"/>
  <c r="J77" i="6"/>
  <c r="J76" i="6"/>
  <c r="J35" i="6"/>
  <c r="J71" i="6"/>
  <c r="J70" i="6"/>
  <c r="J69" i="6"/>
  <c r="J68" i="6"/>
  <c r="J67" i="6"/>
  <c r="J65" i="6"/>
  <c r="J60" i="6"/>
  <c r="J59" i="6"/>
  <c r="J50" i="6"/>
  <c r="J49" i="6"/>
  <c r="J48" i="6"/>
  <c r="J47" i="6"/>
  <c r="J46" i="6"/>
  <c r="J45" i="6"/>
  <c r="J44" i="6"/>
  <c r="J43" i="6"/>
  <c r="J42" i="6"/>
  <c r="J41" i="6"/>
  <c r="J40" i="6"/>
  <c r="J39" i="6"/>
  <c r="J38" i="6"/>
  <c r="J37" i="6"/>
  <c r="J36" i="6"/>
  <c r="J34" i="6"/>
  <c r="J33" i="6"/>
  <c r="J32" i="6"/>
  <c r="J31" i="6"/>
  <c r="J30" i="6"/>
  <c r="J29" i="6"/>
  <c r="J28" i="6"/>
  <c r="J23" i="6"/>
  <c r="J22" i="6"/>
  <c r="J21" i="6"/>
  <c r="J20" i="6"/>
  <c r="J19" i="6"/>
  <c r="J18" i="6"/>
  <c r="J17" i="6"/>
  <c r="J16" i="6"/>
  <c r="J15" i="6"/>
  <c r="C15" i="1"/>
  <c r="K98" i="5"/>
  <c r="H98" i="5"/>
  <c r="J98" i="5" s="1"/>
  <c r="K38" i="5"/>
  <c r="H38" i="5"/>
  <c r="J38" i="5" s="1"/>
  <c r="K28" i="5"/>
  <c r="H28" i="5"/>
  <c r="J28" i="5" s="1"/>
  <c r="K20" i="5"/>
  <c r="H20" i="5"/>
  <c r="E72" i="4"/>
  <c r="K71" i="4"/>
  <c r="E14" i="1" s="1"/>
  <c r="H71" i="4"/>
  <c r="E93" i="3"/>
  <c r="E95" i="3" s="1"/>
  <c r="E91" i="3"/>
  <c r="K90" i="3"/>
  <c r="H90" i="3"/>
  <c r="J88" i="3"/>
  <c r="E80" i="3"/>
  <c r="K79" i="3"/>
  <c r="H79" i="3"/>
  <c r="J77" i="3"/>
  <c r="J76" i="3"/>
  <c r="J75" i="3"/>
  <c r="J74" i="3"/>
  <c r="J73" i="3"/>
  <c r="J72" i="3"/>
  <c r="J70" i="3"/>
  <c r="E68" i="3"/>
  <c r="J28" i="3"/>
  <c r="E26" i="3"/>
  <c r="K25" i="3"/>
  <c r="H25" i="3"/>
  <c r="J23" i="3"/>
  <c r="J22" i="3"/>
  <c r="J21" i="3"/>
  <c r="J20" i="3"/>
  <c r="J19" i="3"/>
  <c r="J18" i="3"/>
  <c r="J17" i="3"/>
  <c r="J16" i="3"/>
  <c r="J15" i="3"/>
  <c r="F18" i="5"/>
  <c r="G18" i="5" s="1"/>
  <c r="I18" i="5" s="1"/>
  <c r="F17" i="5"/>
  <c r="G17" i="5" s="1"/>
  <c r="I17" i="5" s="1"/>
  <c r="F15" i="5"/>
  <c r="F88" i="3"/>
  <c r="G88" i="3" s="1"/>
  <c r="I88" i="3" s="1"/>
  <c r="F77" i="3"/>
  <c r="G77" i="3" s="1"/>
  <c r="I77" i="3" s="1"/>
  <c r="F76" i="3"/>
  <c r="G76" i="3" s="1"/>
  <c r="I76" i="3" s="1"/>
  <c r="F75" i="3"/>
  <c r="F74" i="3"/>
  <c r="F73" i="3"/>
  <c r="F72" i="3"/>
  <c r="F70" i="3"/>
  <c r="F65" i="3"/>
  <c r="G65" i="3" s="1"/>
  <c r="I65" i="3" s="1"/>
  <c r="F64" i="3"/>
  <c r="G64" i="3" s="1"/>
  <c r="I64" i="3" s="1"/>
  <c r="F33" i="3"/>
  <c r="F55" i="3"/>
  <c r="F54" i="3"/>
  <c r="F53" i="3"/>
  <c r="F52" i="3"/>
  <c r="F51" i="3"/>
  <c r="F50" i="3"/>
  <c r="F49" i="3"/>
  <c r="F48" i="3"/>
  <c r="F47" i="3"/>
  <c r="F45" i="3"/>
  <c r="F44" i="3"/>
  <c r="F43" i="3"/>
  <c r="F42" i="3"/>
  <c r="F41" i="3"/>
  <c r="F40" i="3"/>
  <c r="F38" i="3"/>
  <c r="F37" i="3"/>
  <c r="F36" i="3"/>
  <c r="F35" i="3"/>
  <c r="F30" i="3"/>
  <c r="F29" i="3"/>
  <c r="F28" i="3"/>
  <c r="F23" i="3"/>
  <c r="G23" i="3" s="1"/>
  <c r="I23" i="3" s="1"/>
  <c r="F22" i="3"/>
  <c r="G22" i="3" s="1"/>
  <c r="I22" i="3" s="1"/>
  <c r="F21" i="3"/>
  <c r="F20" i="3"/>
  <c r="F19" i="3"/>
  <c r="F18" i="3"/>
  <c r="F17" i="3"/>
  <c r="F16" i="3"/>
  <c r="C8" i="1"/>
  <c r="K207" i="5" l="1"/>
  <c r="J20" i="5"/>
  <c r="J207" i="5" s="1"/>
  <c r="H207" i="5"/>
  <c r="D15" i="1" s="1"/>
  <c r="G40" i="13"/>
  <c r="I40" i="13" s="1"/>
  <c r="G33" i="3"/>
  <c r="I33" i="3" s="1"/>
  <c r="G56" i="5"/>
  <c r="I56" i="5" s="1"/>
  <c r="G57" i="5"/>
  <c r="I57" i="5" s="1"/>
  <c r="G62" i="5"/>
  <c r="I62" i="5" s="1"/>
  <c r="G74" i="5"/>
  <c r="I74" i="5" s="1"/>
  <c r="G41" i="3"/>
  <c r="I41" i="3" s="1"/>
  <c r="E15" i="1"/>
  <c r="G45" i="3"/>
  <c r="I45" i="3" s="1"/>
  <c r="G89" i="5"/>
  <c r="I89" i="5" s="1"/>
  <c r="G18" i="4"/>
  <c r="I18" i="4" s="1"/>
  <c r="G21" i="4"/>
  <c r="I21" i="4" s="1"/>
  <c r="G35" i="3"/>
  <c r="I35" i="3" s="1"/>
  <c r="G66" i="5"/>
  <c r="I66" i="5" s="1"/>
  <c r="G37" i="3"/>
  <c r="I37" i="3" s="1"/>
  <c r="G47" i="3"/>
  <c r="I47" i="3" s="1"/>
  <c r="G55" i="3"/>
  <c r="I55" i="3" s="1"/>
  <c r="G50" i="3"/>
  <c r="I50" i="3" s="1"/>
  <c r="G40" i="3"/>
  <c r="I40" i="3" s="1"/>
  <c r="G43" i="3"/>
  <c r="I43" i="3" s="1"/>
  <c r="G44" i="3"/>
  <c r="I44" i="3" s="1"/>
  <c r="G53" i="3"/>
  <c r="I53" i="3" s="1"/>
  <c r="G38" i="3"/>
  <c r="I38" i="3" s="1"/>
  <c r="G48" i="3"/>
  <c r="I48" i="3" s="1"/>
  <c r="G49" i="3"/>
  <c r="I49" i="3" s="1"/>
  <c r="G30" i="3"/>
  <c r="I30" i="3" s="1"/>
  <c r="G29" i="3"/>
  <c r="I29" i="3" s="1"/>
  <c r="G42" i="3"/>
  <c r="I42" i="3" s="1"/>
  <c r="G51" i="3"/>
  <c r="I51" i="3" s="1"/>
  <c r="G52" i="3"/>
  <c r="I52" i="3" s="1"/>
  <c r="G36" i="3"/>
  <c r="I36" i="3" s="1"/>
  <c r="G54" i="3"/>
  <c r="I54" i="3" s="1"/>
  <c r="D21" i="1"/>
  <c r="E21" i="1"/>
  <c r="L151" i="17"/>
  <c r="G35" i="16"/>
  <c r="I35" i="16" s="1"/>
  <c r="G63" i="16"/>
  <c r="I63" i="16" s="1"/>
  <c r="G30" i="16"/>
  <c r="I30" i="16" s="1"/>
  <c r="L70" i="16"/>
  <c r="G45" i="4"/>
  <c r="I45" i="4" s="1"/>
  <c r="G37" i="16"/>
  <c r="I37" i="16" s="1"/>
  <c r="G18" i="3"/>
  <c r="I18" i="3" s="1"/>
  <c r="G74" i="3"/>
  <c r="I74" i="3" s="1"/>
  <c r="G75" i="3"/>
  <c r="I75" i="3" s="1"/>
  <c r="G41" i="4"/>
  <c r="I41" i="4" s="1"/>
  <c r="G55" i="4"/>
  <c r="I55" i="4" s="1"/>
  <c r="G16" i="12"/>
  <c r="I16" i="12" s="1"/>
  <c r="G20" i="12"/>
  <c r="I20" i="12" s="1"/>
  <c r="G63" i="4"/>
  <c r="I63" i="4" s="1"/>
  <c r="G43" i="5"/>
  <c r="I43" i="5" s="1"/>
  <c r="G45" i="5"/>
  <c r="I45" i="5" s="1"/>
  <c r="G47" i="5"/>
  <c r="I47" i="5" s="1"/>
  <c r="G17" i="8"/>
  <c r="I17" i="8" s="1"/>
  <c r="G43" i="12"/>
  <c r="I43" i="12" s="1"/>
  <c r="G47" i="12"/>
  <c r="I47" i="12" s="1"/>
  <c r="G64" i="12"/>
  <c r="I64" i="12" s="1"/>
  <c r="G19" i="3"/>
  <c r="I19" i="3" s="1"/>
  <c r="G20" i="3"/>
  <c r="I20" i="3" s="1"/>
  <c r="G72" i="3"/>
  <c r="I72" i="3" s="1"/>
  <c r="G40" i="4"/>
  <c r="I40" i="4" s="1"/>
  <c r="G42" i="4"/>
  <c r="I42" i="4" s="1"/>
  <c r="G56" i="4"/>
  <c r="I56" i="4" s="1"/>
  <c r="G16" i="5"/>
  <c r="I16" i="5" s="1"/>
  <c r="G90" i="5"/>
  <c r="I90" i="5" s="1"/>
  <c r="G17" i="12"/>
  <c r="I17" i="12" s="1"/>
  <c r="G42" i="5"/>
  <c r="I42" i="5" s="1"/>
  <c r="G44" i="5"/>
  <c r="I44" i="5" s="1"/>
  <c r="G46" i="5"/>
  <c r="I46" i="5" s="1"/>
  <c r="G48" i="5"/>
  <c r="I48" i="5" s="1"/>
  <c r="G16" i="3"/>
  <c r="I16" i="3" s="1"/>
  <c r="G77" i="11"/>
  <c r="I77" i="11" s="1"/>
  <c r="G30" i="4"/>
  <c r="I30" i="4" s="1"/>
  <c r="G35" i="4"/>
  <c r="I35" i="4" s="1"/>
  <c r="G36" i="4"/>
  <c r="I36" i="4" s="1"/>
  <c r="G37" i="4"/>
  <c r="I37" i="4" s="1"/>
  <c r="G38" i="4"/>
  <c r="I38" i="4" s="1"/>
  <c r="G39" i="4"/>
  <c r="I39" i="4" s="1"/>
  <c r="G43" i="4"/>
  <c r="I43" i="4" s="1"/>
  <c r="G47" i="4"/>
  <c r="I47" i="4" s="1"/>
  <c r="G48" i="4"/>
  <c r="I48" i="4" s="1"/>
  <c r="G52" i="5"/>
  <c r="I52" i="5" s="1"/>
  <c r="G53" i="5"/>
  <c r="I53" i="5" s="1"/>
  <c r="G54" i="5"/>
  <c r="I54" i="5" s="1"/>
  <c r="G55" i="5"/>
  <c r="I55" i="5" s="1"/>
  <c r="G59" i="5"/>
  <c r="I59" i="5" s="1"/>
  <c r="G60" i="5"/>
  <c r="I60" i="5" s="1"/>
  <c r="G61" i="5"/>
  <c r="I61" i="5" s="1"/>
  <c r="G63" i="5"/>
  <c r="I63" i="5" s="1"/>
  <c r="G64" i="5"/>
  <c r="I64" i="5" s="1"/>
  <c r="G65" i="5"/>
  <c r="I65" i="5" s="1"/>
  <c r="G68" i="5"/>
  <c r="I68" i="5" s="1"/>
  <c r="G69" i="5"/>
  <c r="I69" i="5" s="1"/>
  <c r="G70" i="5"/>
  <c r="I70" i="5" s="1"/>
  <c r="G71" i="5"/>
  <c r="I71" i="5" s="1"/>
  <c r="G72" i="5"/>
  <c r="I72" i="5" s="1"/>
  <c r="G73" i="5"/>
  <c r="I73" i="5" s="1"/>
  <c r="G75" i="5"/>
  <c r="I75" i="5" s="1"/>
  <c r="G76" i="5"/>
  <c r="I76" i="5" s="1"/>
  <c r="G38" i="12"/>
  <c r="I38" i="12" s="1"/>
  <c r="G17" i="3"/>
  <c r="I17" i="3" s="1"/>
  <c r="G21" i="3"/>
  <c r="I21" i="3" s="1"/>
  <c r="G28" i="3"/>
  <c r="I28" i="3" s="1"/>
  <c r="G73" i="3"/>
  <c r="I73" i="3" s="1"/>
  <c r="G16" i="4"/>
  <c r="I16" i="4" s="1"/>
  <c r="G17" i="4"/>
  <c r="I17" i="4" s="1"/>
  <c r="G19" i="4"/>
  <c r="I19" i="4" s="1"/>
  <c r="G20" i="4"/>
  <c r="I20" i="4" s="1"/>
  <c r="G28" i="4"/>
  <c r="I28" i="4" s="1"/>
  <c r="G29" i="4"/>
  <c r="I29" i="4" s="1"/>
  <c r="G31" i="4"/>
  <c r="I31" i="4" s="1"/>
  <c r="G44" i="4"/>
  <c r="I44" i="4" s="1"/>
  <c r="G46" i="4"/>
  <c r="I46" i="4" s="1"/>
  <c r="G32" i="5"/>
  <c r="I32" i="5" s="1"/>
  <c r="G81" i="5"/>
  <c r="I81" i="5" s="1"/>
  <c r="G82" i="5"/>
  <c r="I82" i="5" s="1"/>
  <c r="G83" i="5"/>
  <c r="I83" i="5" s="1"/>
  <c r="G84" i="5"/>
  <c r="I84" i="5" s="1"/>
  <c r="G45" i="13"/>
  <c r="I45" i="13" s="1"/>
  <c r="G58" i="5"/>
  <c r="I58" i="5" s="1"/>
  <c r="G32" i="4"/>
  <c r="I32" i="4" s="1"/>
  <c r="G34" i="4"/>
  <c r="I34" i="4" s="1"/>
  <c r="G33" i="4"/>
  <c r="I33" i="4" s="1"/>
  <c r="G39" i="12"/>
  <c r="I39" i="12" s="1"/>
  <c r="G40" i="12"/>
  <c r="I40" i="12" s="1"/>
  <c r="G29" i="12"/>
  <c r="I29" i="12" s="1"/>
  <c r="G31" i="12"/>
  <c r="I31" i="12" s="1"/>
  <c r="G33" i="12"/>
  <c r="I33" i="12" s="1"/>
  <c r="G35" i="12"/>
  <c r="I35" i="12" s="1"/>
  <c r="G37" i="12"/>
  <c r="I37" i="12" s="1"/>
  <c r="G28" i="16"/>
  <c r="I28" i="16" s="1"/>
  <c r="G15" i="16"/>
  <c r="I15" i="16" s="1"/>
  <c r="G17" i="16"/>
  <c r="I17" i="16" s="1"/>
  <c r="G19" i="16"/>
  <c r="I19" i="16" s="1"/>
  <c r="G21" i="16"/>
  <c r="I21" i="16" s="1"/>
  <c r="G54" i="16"/>
  <c r="I54" i="16" s="1"/>
  <c r="G39" i="16"/>
  <c r="I39" i="16" s="1"/>
  <c r="G42" i="16"/>
  <c r="I42" i="16" s="1"/>
  <c r="G44" i="16"/>
  <c r="I44" i="16" s="1"/>
  <c r="G46" i="16"/>
  <c r="I46" i="16" s="1"/>
  <c r="G16" i="16"/>
  <c r="I16" i="16" s="1"/>
  <c r="G18" i="16"/>
  <c r="I18" i="16" s="1"/>
  <c r="G20" i="16"/>
  <c r="I20" i="16" s="1"/>
  <c r="G29" i="16"/>
  <c r="I29" i="16" s="1"/>
  <c r="G31" i="16"/>
  <c r="I31" i="16" s="1"/>
  <c r="G32" i="16"/>
  <c r="I32" i="16" s="1"/>
  <c r="G34" i="16"/>
  <c r="I34" i="16" s="1"/>
  <c r="G36" i="16"/>
  <c r="I36" i="16" s="1"/>
  <c r="G16" i="17"/>
  <c r="I16" i="17" s="1"/>
  <c r="G55" i="16"/>
  <c r="I55" i="16" s="1"/>
  <c r="G38" i="16"/>
  <c r="I38" i="16" s="1"/>
  <c r="G43" i="16"/>
  <c r="I43" i="16" s="1"/>
  <c r="G45" i="16"/>
  <c r="I45" i="16" s="1"/>
  <c r="G62" i="16"/>
  <c r="I62" i="16" s="1"/>
  <c r="G42" i="13"/>
  <c r="I42" i="13" s="1"/>
  <c r="G44" i="13"/>
  <c r="I44" i="13" s="1"/>
  <c r="G46" i="13"/>
  <c r="I46" i="13" s="1"/>
  <c r="G48" i="13"/>
  <c r="I48" i="13" s="1"/>
  <c r="G51" i="13"/>
  <c r="I51" i="13" s="1"/>
  <c r="G53" i="13"/>
  <c r="I53" i="13" s="1"/>
  <c r="G45" i="12"/>
  <c r="I45" i="12" s="1"/>
  <c r="G18" i="12"/>
  <c r="I18" i="12" s="1"/>
  <c r="G55" i="12"/>
  <c r="I55" i="12" s="1"/>
  <c r="G16" i="13"/>
  <c r="I16" i="13" s="1"/>
  <c r="G27" i="13"/>
  <c r="I27" i="13" s="1"/>
  <c r="G29" i="13"/>
  <c r="I29" i="13" s="1"/>
  <c r="G31" i="13"/>
  <c r="I31" i="13" s="1"/>
  <c r="G37" i="13"/>
  <c r="I37" i="13" s="1"/>
  <c r="G39" i="13"/>
  <c r="I39" i="13" s="1"/>
  <c r="G59" i="13"/>
  <c r="I59" i="13" s="1"/>
  <c r="G15" i="12"/>
  <c r="I15" i="12" s="1"/>
  <c r="G19" i="12"/>
  <c r="I19" i="12" s="1"/>
  <c r="G21" i="12"/>
  <c r="I21" i="12" s="1"/>
  <c r="G56" i="12"/>
  <c r="I56" i="12" s="1"/>
  <c r="G26" i="13"/>
  <c r="I26" i="13" s="1"/>
  <c r="G28" i="13"/>
  <c r="I28" i="13" s="1"/>
  <c r="G30" i="13"/>
  <c r="I30" i="13" s="1"/>
  <c r="G32" i="13"/>
  <c r="I32" i="13" s="1"/>
  <c r="G36" i="13"/>
  <c r="I36" i="13" s="1"/>
  <c r="G38" i="13"/>
  <c r="I38" i="13" s="1"/>
  <c r="G44" i="12"/>
  <c r="I44" i="12" s="1"/>
  <c r="G46" i="12"/>
  <c r="I46" i="12" s="1"/>
  <c r="G63" i="12"/>
  <c r="I63" i="12" s="1"/>
  <c r="G58" i="13"/>
  <c r="I58" i="13" s="1"/>
  <c r="G28" i="12"/>
  <c r="I28" i="12" s="1"/>
  <c r="G30" i="12"/>
  <c r="I30" i="12" s="1"/>
  <c r="G32" i="12"/>
  <c r="I32" i="12" s="1"/>
  <c r="G34" i="12"/>
  <c r="I34" i="12" s="1"/>
  <c r="G36" i="12"/>
  <c r="I36" i="12" s="1"/>
  <c r="G41" i="13"/>
  <c r="I41" i="13" s="1"/>
  <c r="G43" i="13"/>
  <c r="I43" i="13" s="1"/>
  <c r="G47" i="13"/>
  <c r="I47" i="13" s="1"/>
  <c r="G50" i="13"/>
  <c r="I50" i="13" s="1"/>
  <c r="G52" i="13"/>
  <c r="I52" i="13" s="1"/>
  <c r="G33" i="16"/>
  <c r="I33" i="16" s="1"/>
  <c r="G47" i="16"/>
  <c r="I47" i="16" s="1"/>
  <c r="G48" i="12"/>
  <c r="I48" i="12" s="1"/>
  <c r="G40" i="16"/>
  <c r="I40" i="16" s="1"/>
  <c r="F22" i="7"/>
  <c r="G22" i="7" s="1"/>
  <c r="I22" i="7" s="1"/>
  <c r="F41" i="7"/>
  <c r="G41" i="7" s="1"/>
  <c r="I41" i="7" s="1"/>
  <c r="F69" i="7"/>
  <c r="G69" i="7" s="1"/>
  <c r="I69" i="7" s="1"/>
  <c r="F42" i="11"/>
  <c r="G42" i="11" s="1"/>
  <c r="I42" i="11" s="1"/>
  <c r="F81" i="11"/>
  <c r="G81" i="11" s="1"/>
  <c r="I81" i="11" s="1"/>
  <c r="F15" i="7"/>
  <c r="F19" i="7"/>
  <c r="G19" i="7" s="1"/>
  <c r="I19" i="7" s="1"/>
  <c r="F23" i="7"/>
  <c r="G23" i="7" s="1"/>
  <c r="I23" i="7" s="1"/>
  <c r="F38" i="7"/>
  <c r="G38" i="7" s="1"/>
  <c r="I38" i="7" s="1"/>
  <c r="F42" i="7"/>
  <c r="G42" i="7" s="1"/>
  <c r="I42" i="7" s="1"/>
  <c r="F45" i="7"/>
  <c r="G45" i="7" s="1"/>
  <c r="I45" i="7" s="1"/>
  <c r="F49" i="7"/>
  <c r="G49" i="7" s="1"/>
  <c r="I49" i="7" s="1"/>
  <c r="F65" i="7"/>
  <c r="F70" i="7"/>
  <c r="G70" i="7" s="1"/>
  <c r="I70" i="7" s="1"/>
  <c r="F77" i="7"/>
  <c r="G77" i="7" s="1"/>
  <c r="I77" i="7" s="1"/>
  <c r="F16" i="11"/>
  <c r="F20" i="11"/>
  <c r="G20" i="11" s="1"/>
  <c r="I20" i="11" s="1"/>
  <c r="F28" i="11"/>
  <c r="G28" i="11" s="1"/>
  <c r="F34" i="11"/>
  <c r="G34" i="11" s="1"/>
  <c r="I34" i="11" s="1"/>
  <c r="F39" i="11"/>
  <c r="G39" i="11" s="1"/>
  <c r="I39" i="11" s="1"/>
  <c r="F43" i="11"/>
  <c r="G43" i="11" s="1"/>
  <c r="I43" i="11" s="1"/>
  <c r="F48" i="11"/>
  <c r="G48" i="11" s="1"/>
  <c r="I48" i="11" s="1"/>
  <c r="F60" i="11"/>
  <c r="G60" i="11" s="1"/>
  <c r="I60" i="11" s="1"/>
  <c r="F68" i="11"/>
  <c r="G68" i="11" s="1"/>
  <c r="I68" i="11" s="1"/>
  <c r="F82" i="11"/>
  <c r="G82" i="11" s="1"/>
  <c r="I82" i="11" s="1"/>
  <c r="F18" i="7"/>
  <c r="G18" i="7" s="1"/>
  <c r="I18" i="7" s="1"/>
  <c r="F30" i="7"/>
  <c r="G30" i="7" s="1"/>
  <c r="I30" i="7" s="1"/>
  <c r="F60" i="7"/>
  <c r="G60" i="7" s="1"/>
  <c r="I60" i="7" s="1"/>
  <c r="F82" i="7"/>
  <c r="G82" i="7" s="1"/>
  <c r="I82" i="7" s="1"/>
  <c r="E17" i="1"/>
  <c r="F19" i="11"/>
  <c r="G19" i="11" s="1"/>
  <c r="I19" i="11" s="1"/>
  <c r="F33" i="11"/>
  <c r="G33" i="11" s="1"/>
  <c r="I33" i="11" s="1"/>
  <c r="F47" i="11"/>
  <c r="G47" i="11" s="1"/>
  <c r="I47" i="11" s="1"/>
  <c r="F67" i="11"/>
  <c r="G67" i="11" s="1"/>
  <c r="I67" i="11" s="1"/>
  <c r="E24" i="1"/>
  <c r="F16" i="7"/>
  <c r="G16" i="7" s="1"/>
  <c r="I16" i="7" s="1"/>
  <c r="F20" i="7"/>
  <c r="G20" i="7" s="1"/>
  <c r="I20" i="7" s="1"/>
  <c r="F28" i="7"/>
  <c r="G28" i="7" s="1"/>
  <c r="I28" i="7" s="1"/>
  <c r="F34" i="7"/>
  <c r="G34" i="7" s="1"/>
  <c r="I34" i="7" s="1"/>
  <c r="F39" i="7"/>
  <c r="G39" i="7" s="1"/>
  <c r="I39" i="7" s="1"/>
  <c r="F43" i="7"/>
  <c r="G43" i="7" s="1"/>
  <c r="I43" i="7" s="1"/>
  <c r="F46" i="7"/>
  <c r="G46" i="7" s="1"/>
  <c r="I46" i="7" s="1"/>
  <c r="F50" i="7"/>
  <c r="G50" i="7" s="1"/>
  <c r="I50" i="7" s="1"/>
  <c r="F67" i="7"/>
  <c r="G67" i="7" s="1"/>
  <c r="I67" i="7" s="1"/>
  <c r="F71" i="7"/>
  <c r="G71" i="7" s="1"/>
  <c r="I71" i="7" s="1"/>
  <c r="F78" i="7"/>
  <c r="G78" i="7" s="1"/>
  <c r="I78" i="7" s="1"/>
  <c r="F17" i="11"/>
  <c r="G17" i="11" s="1"/>
  <c r="I17" i="11" s="1"/>
  <c r="F21" i="11"/>
  <c r="G21" i="11" s="1"/>
  <c r="I21" i="11" s="1"/>
  <c r="F29" i="11"/>
  <c r="G29" i="11" s="1"/>
  <c r="I29" i="11" s="1"/>
  <c r="F36" i="11"/>
  <c r="G36" i="11" s="1"/>
  <c r="I36" i="11" s="1"/>
  <c r="F40" i="11"/>
  <c r="G40" i="11" s="1"/>
  <c r="I40" i="11" s="1"/>
  <c r="F45" i="11"/>
  <c r="G45" i="11" s="1"/>
  <c r="I45" i="11" s="1"/>
  <c r="F49" i="11"/>
  <c r="G49" i="11" s="1"/>
  <c r="I49" i="11" s="1"/>
  <c r="F61" i="11"/>
  <c r="G61" i="11" s="1"/>
  <c r="I61" i="11" s="1"/>
  <c r="F69" i="11"/>
  <c r="G69" i="11" s="1"/>
  <c r="I69" i="11" s="1"/>
  <c r="F76" i="11"/>
  <c r="G76" i="11" s="1"/>
  <c r="I76" i="11" s="1"/>
  <c r="F37" i="7"/>
  <c r="G37" i="7" s="1"/>
  <c r="I37" i="7" s="1"/>
  <c r="F48" i="7"/>
  <c r="G48" i="7" s="1"/>
  <c r="I48" i="7" s="1"/>
  <c r="F76" i="7"/>
  <c r="G76" i="7" s="1"/>
  <c r="I76" i="7" s="1"/>
  <c r="F15" i="11"/>
  <c r="G15" i="11" s="1"/>
  <c r="I15" i="11" s="1"/>
  <c r="F23" i="11"/>
  <c r="G23" i="11" s="1"/>
  <c r="I23" i="11" s="1"/>
  <c r="F38" i="11"/>
  <c r="G38" i="11" s="1"/>
  <c r="I38" i="11" s="1"/>
  <c r="F51" i="11"/>
  <c r="G51" i="11" s="1"/>
  <c r="I51" i="11" s="1"/>
  <c r="F71" i="11"/>
  <c r="G71" i="11" s="1"/>
  <c r="I71" i="11" s="1"/>
  <c r="F17" i="7"/>
  <c r="G17" i="7" s="1"/>
  <c r="I17" i="7" s="1"/>
  <c r="F21" i="7"/>
  <c r="G21" i="7" s="1"/>
  <c r="I21" i="7" s="1"/>
  <c r="F29" i="7"/>
  <c r="G29" i="7" s="1"/>
  <c r="I29" i="7" s="1"/>
  <c r="F36" i="7"/>
  <c r="G36" i="7" s="1"/>
  <c r="I36" i="7" s="1"/>
  <c r="F40" i="7"/>
  <c r="G40" i="7" s="1"/>
  <c r="I40" i="7" s="1"/>
  <c r="F44" i="7"/>
  <c r="G44" i="7" s="1"/>
  <c r="I44" i="7" s="1"/>
  <c r="F47" i="7"/>
  <c r="G47" i="7" s="1"/>
  <c r="I47" i="7" s="1"/>
  <c r="F68" i="7"/>
  <c r="G68" i="7" s="1"/>
  <c r="I68" i="7" s="1"/>
  <c r="F35" i="7"/>
  <c r="G35" i="7" s="1"/>
  <c r="I35" i="7" s="1"/>
  <c r="D17" i="1"/>
  <c r="F18" i="11"/>
  <c r="G18" i="11" s="1"/>
  <c r="I18" i="11" s="1"/>
  <c r="F22" i="11"/>
  <c r="G22" i="11" s="1"/>
  <c r="I22" i="11" s="1"/>
  <c r="F30" i="11"/>
  <c r="G30" i="11" s="1"/>
  <c r="I30" i="11" s="1"/>
  <c r="F37" i="11"/>
  <c r="G37" i="11" s="1"/>
  <c r="I37" i="11" s="1"/>
  <c r="F41" i="11"/>
  <c r="G41" i="11" s="1"/>
  <c r="I41" i="11" s="1"/>
  <c r="F46" i="11"/>
  <c r="G46" i="11" s="1"/>
  <c r="I46" i="11" s="1"/>
  <c r="F50" i="11"/>
  <c r="G50" i="11" s="1"/>
  <c r="I50" i="11" s="1"/>
  <c r="F66" i="11"/>
  <c r="F70" i="11"/>
  <c r="G70" i="11" s="1"/>
  <c r="I70" i="11" s="1"/>
  <c r="F59" i="7"/>
  <c r="G59" i="7" s="1"/>
  <c r="I59" i="7" s="1"/>
  <c r="F32" i="11"/>
  <c r="G32" i="11" s="1"/>
  <c r="I32" i="11" s="1"/>
  <c r="F31" i="11"/>
  <c r="C6" i="16"/>
  <c r="C6" i="6"/>
  <c r="F33" i="7"/>
  <c r="G33" i="7" s="1"/>
  <c r="I33" i="7" s="1"/>
  <c r="F31" i="7"/>
  <c r="G31" i="7" s="1"/>
  <c r="I31" i="7" s="1"/>
  <c r="F32" i="7"/>
  <c r="G32" i="7" s="1"/>
  <c r="I32" i="7" s="1"/>
  <c r="D24" i="1"/>
  <c r="J22" i="17"/>
  <c r="F16" i="15"/>
  <c r="G16" i="15" s="1"/>
  <c r="I16" i="15" s="1"/>
  <c r="F20" i="15"/>
  <c r="G20" i="15" s="1"/>
  <c r="I20" i="15" s="1"/>
  <c r="F28" i="15"/>
  <c r="G28" i="15" s="1"/>
  <c r="F36" i="15"/>
  <c r="G36" i="15" s="1"/>
  <c r="I36" i="15" s="1"/>
  <c r="F40" i="15"/>
  <c r="G40" i="15" s="1"/>
  <c r="I40" i="15" s="1"/>
  <c r="F45" i="15"/>
  <c r="G45" i="15" s="1"/>
  <c r="I45" i="15" s="1"/>
  <c r="F49" i="15"/>
  <c r="G49" i="15" s="1"/>
  <c r="I49" i="15" s="1"/>
  <c r="F65" i="15"/>
  <c r="G65" i="15" s="1"/>
  <c r="F69" i="15"/>
  <c r="G69" i="15" s="1"/>
  <c r="I69" i="15" s="1"/>
  <c r="F17" i="15"/>
  <c r="G17" i="15" s="1"/>
  <c r="I17" i="15" s="1"/>
  <c r="F21" i="15"/>
  <c r="G21" i="15" s="1"/>
  <c r="I21" i="15" s="1"/>
  <c r="F29" i="15"/>
  <c r="G29" i="15" s="1"/>
  <c r="I29" i="15" s="1"/>
  <c r="F32" i="15"/>
  <c r="G32" i="15" s="1"/>
  <c r="I32" i="15" s="1"/>
  <c r="F37" i="15"/>
  <c r="G37" i="15" s="1"/>
  <c r="I37" i="15" s="1"/>
  <c r="F41" i="15"/>
  <c r="G41" i="15" s="1"/>
  <c r="I41" i="15" s="1"/>
  <c r="F46" i="15"/>
  <c r="G46" i="15" s="1"/>
  <c r="I46" i="15" s="1"/>
  <c r="F50" i="15"/>
  <c r="G50" i="15" s="1"/>
  <c r="I50" i="15" s="1"/>
  <c r="F66" i="15"/>
  <c r="G66" i="15" s="1"/>
  <c r="I66" i="15" s="1"/>
  <c r="F70" i="15"/>
  <c r="G70" i="15" s="1"/>
  <c r="I70" i="15" s="1"/>
  <c r="F81" i="15"/>
  <c r="G81" i="15" s="1"/>
  <c r="I81" i="15" s="1"/>
  <c r="F18" i="15"/>
  <c r="G18" i="15" s="1"/>
  <c r="I18" i="15" s="1"/>
  <c r="F22" i="15"/>
  <c r="G22" i="15" s="1"/>
  <c r="I22" i="15" s="1"/>
  <c r="F30" i="15"/>
  <c r="G30" i="15" s="1"/>
  <c r="I30" i="15" s="1"/>
  <c r="F33" i="15"/>
  <c r="G33" i="15" s="1"/>
  <c r="I33" i="15" s="1"/>
  <c r="F38" i="15"/>
  <c r="G38" i="15" s="1"/>
  <c r="I38" i="15" s="1"/>
  <c r="F42" i="15"/>
  <c r="G42" i="15" s="1"/>
  <c r="I42" i="15" s="1"/>
  <c r="F47" i="15"/>
  <c r="G47" i="15" s="1"/>
  <c r="I47" i="15" s="1"/>
  <c r="F59" i="15"/>
  <c r="G59" i="15" s="1"/>
  <c r="I59" i="15" s="1"/>
  <c r="F67" i="15"/>
  <c r="G67" i="15" s="1"/>
  <c r="I67" i="15" s="1"/>
  <c r="F35" i="15"/>
  <c r="G35" i="15" s="1"/>
  <c r="F15" i="15"/>
  <c r="G15" i="15" s="1"/>
  <c r="F19" i="15"/>
  <c r="G19" i="15" s="1"/>
  <c r="I19" i="15" s="1"/>
  <c r="F23" i="15"/>
  <c r="G23" i="15" s="1"/>
  <c r="I23" i="15" s="1"/>
  <c r="F31" i="15"/>
  <c r="G31" i="15" s="1"/>
  <c r="I31" i="15" s="1"/>
  <c r="F34" i="15"/>
  <c r="G34" i="15" s="1"/>
  <c r="I34" i="15" s="1"/>
  <c r="F39" i="15"/>
  <c r="G39" i="15" s="1"/>
  <c r="I39" i="15" s="1"/>
  <c r="F44" i="15"/>
  <c r="G44" i="15" s="1"/>
  <c r="I44" i="15" s="1"/>
  <c r="F48" i="15"/>
  <c r="G48" i="15" s="1"/>
  <c r="I48" i="15" s="1"/>
  <c r="F60" i="15"/>
  <c r="G60" i="15" s="1"/>
  <c r="I60" i="15" s="1"/>
  <c r="F68" i="15"/>
  <c r="G68" i="15" s="1"/>
  <c r="I68" i="15" s="1"/>
  <c r="F75" i="15"/>
  <c r="G75" i="15" s="1"/>
  <c r="I75" i="15" s="1"/>
  <c r="J66" i="13"/>
  <c r="J22" i="13"/>
  <c r="F21" i="8"/>
  <c r="G16" i="8"/>
  <c r="I16" i="8" s="1"/>
  <c r="F22" i="17"/>
  <c r="F22" i="13"/>
  <c r="F38" i="5"/>
  <c r="D20" i="1"/>
  <c r="F20" i="1" s="1"/>
  <c r="J71" i="12"/>
  <c r="D14" i="1"/>
  <c r="F14" i="1" s="1"/>
  <c r="J71" i="4"/>
  <c r="F71" i="4"/>
  <c r="G18" i="1"/>
  <c r="D23" i="1"/>
  <c r="F23" i="1" s="1"/>
  <c r="J70" i="16"/>
  <c r="L72" i="15"/>
  <c r="L22" i="17"/>
  <c r="L25" i="15"/>
  <c r="L22" i="13"/>
  <c r="G20" i="1"/>
  <c r="L71" i="12"/>
  <c r="K87" i="11"/>
  <c r="E19" i="1" s="1"/>
  <c r="L63" i="11"/>
  <c r="I14" i="9"/>
  <c r="I17" i="9" s="1"/>
  <c r="K18" i="9" s="1"/>
  <c r="G17" i="9"/>
  <c r="F18" i="1"/>
  <c r="J21" i="8"/>
  <c r="H87" i="7"/>
  <c r="D16" i="1" s="1"/>
  <c r="G14" i="1"/>
  <c r="H93" i="3"/>
  <c r="D13" i="1" s="1"/>
  <c r="F79" i="3"/>
  <c r="F90" i="3"/>
  <c r="K93" i="3"/>
  <c r="E13" i="1" s="1"/>
  <c r="L79" i="3"/>
  <c r="F15" i="3"/>
  <c r="F34" i="3"/>
  <c r="G34" i="3" s="1"/>
  <c r="I34" i="3" s="1"/>
  <c r="K87" i="7"/>
  <c r="E16" i="1" s="1"/>
  <c r="L73" i="11"/>
  <c r="K86" i="15"/>
  <c r="E22" i="1" s="1"/>
  <c r="L62" i="15"/>
  <c r="F98" i="5"/>
  <c r="F28" i="5"/>
  <c r="L28" i="5"/>
  <c r="L38" i="5"/>
  <c r="L83" i="15"/>
  <c r="F71" i="12"/>
  <c r="L84" i="11"/>
  <c r="L25" i="11"/>
  <c r="L21" i="8"/>
  <c r="L88" i="8" s="1"/>
  <c r="L62" i="7"/>
  <c r="L73" i="7"/>
  <c r="L25" i="7"/>
  <c r="L84" i="7"/>
  <c r="L98" i="5"/>
  <c r="L20" i="5"/>
  <c r="L90" i="3"/>
  <c r="L25" i="3"/>
  <c r="C13" i="1"/>
  <c r="C25" i="1" s="1"/>
  <c r="L66" i="13"/>
  <c r="C6" i="3"/>
  <c r="C6" i="5"/>
  <c r="K106" i="5" s="1"/>
  <c r="C6" i="7"/>
  <c r="C6" i="8"/>
  <c r="C6" i="10"/>
  <c r="C6" i="15"/>
  <c r="J83" i="15" s="1"/>
  <c r="C6" i="17"/>
  <c r="C6" i="4"/>
  <c r="C6" i="9"/>
  <c r="C6" i="11"/>
  <c r="J84" i="11" s="1"/>
  <c r="C6" i="12"/>
  <c r="C6" i="13"/>
  <c r="C6" i="14"/>
  <c r="G90" i="3"/>
  <c r="F70" i="16"/>
  <c r="H86" i="15"/>
  <c r="D22" i="1" s="1"/>
  <c r="F66" i="13"/>
  <c r="H87" i="11"/>
  <c r="D19" i="1" s="1"/>
  <c r="G15" i="8"/>
  <c r="F20" i="5"/>
  <c r="G15" i="5"/>
  <c r="G23" i="5"/>
  <c r="G31" i="5"/>
  <c r="G15" i="4"/>
  <c r="G70" i="3"/>
  <c r="I90" i="3"/>
  <c r="F207" i="5" l="1"/>
  <c r="L207" i="5"/>
  <c r="K174" i="5"/>
  <c r="L67" i="3"/>
  <c r="L93" i="3" s="1"/>
  <c r="F67" i="3"/>
  <c r="I67" i="3"/>
  <c r="G67" i="3"/>
  <c r="J62" i="15"/>
  <c r="J25" i="11"/>
  <c r="J63" i="11"/>
  <c r="J73" i="11"/>
  <c r="J72" i="15"/>
  <c r="J25" i="15"/>
  <c r="I151" i="17"/>
  <c r="K152" i="17" s="1"/>
  <c r="G151" i="17"/>
  <c r="L71" i="4"/>
  <c r="G22" i="13"/>
  <c r="G98" i="5"/>
  <c r="I98" i="5"/>
  <c r="K99" i="5" s="1"/>
  <c r="I66" i="13"/>
  <c r="K67" i="13" s="1"/>
  <c r="G70" i="16"/>
  <c r="I70" i="16"/>
  <c r="K71" i="16" s="1"/>
  <c r="G66" i="13"/>
  <c r="I71" i="12"/>
  <c r="K72" i="12" s="1"/>
  <c r="G71" i="12"/>
  <c r="F17" i="1"/>
  <c r="F84" i="7"/>
  <c r="F73" i="11"/>
  <c r="G66" i="11"/>
  <c r="I66" i="11" s="1"/>
  <c r="I73" i="11" s="1"/>
  <c r="F84" i="11"/>
  <c r="I84" i="11"/>
  <c r="F73" i="7"/>
  <c r="G65" i="7"/>
  <c r="I65" i="7" s="1"/>
  <c r="I73" i="7" s="1"/>
  <c r="F25" i="7"/>
  <c r="G15" i="7"/>
  <c r="G25" i="7" s="1"/>
  <c r="G16" i="11"/>
  <c r="I16" i="11" s="1"/>
  <c r="I25" i="11" s="1"/>
  <c r="F25" i="11"/>
  <c r="F24" i="1"/>
  <c r="K30" i="8"/>
  <c r="G31" i="11"/>
  <c r="I31" i="11" s="1"/>
  <c r="F63" i="11"/>
  <c r="F62" i="7"/>
  <c r="I62" i="7"/>
  <c r="K68" i="8"/>
  <c r="K165" i="5"/>
  <c r="K184" i="13"/>
  <c r="G25" i="15"/>
  <c r="F83" i="15"/>
  <c r="G72" i="15"/>
  <c r="F62" i="15"/>
  <c r="F72" i="15"/>
  <c r="F25" i="15"/>
  <c r="D25" i="1"/>
  <c r="K124" i="5"/>
  <c r="E25" i="1"/>
  <c r="I22" i="13"/>
  <c r="G62" i="7"/>
  <c r="I65" i="15"/>
  <c r="I72" i="15" s="1"/>
  <c r="J77" i="7"/>
  <c r="J30" i="7"/>
  <c r="J68" i="7"/>
  <c r="J17" i="7"/>
  <c r="G23" i="1"/>
  <c r="F22" i="1"/>
  <c r="G22" i="1"/>
  <c r="I15" i="15"/>
  <c r="I25" i="15" s="1"/>
  <c r="G21" i="1"/>
  <c r="F21" i="1"/>
  <c r="G19" i="1"/>
  <c r="G17" i="1"/>
  <c r="G16" i="1"/>
  <c r="F16" i="1"/>
  <c r="F15" i="1"/>
  <c r="G15" i="1"/>
  <c r="F25" i="3"/>
  <c r="G15" i="3"/>
  <c r="G25" i="3" s="1"/>
  <c r="K91" i="3"/>
  <c r="L87" i="7"/>
  <c r="L87" i="11"/>
  <c r="L86" i="15"/>
  <c r="G13" i="1"/>
  <c r="F13" i="1"/>
  <c r="F19" i="1"/>
  <c r="G22" i="17"/>
  <c r="I22" i="17"/>
  <c r="G83" i="15"/>
  <c r="I35" i="15"/>
  <c r="I83" i="15" s="1"/>
  <c r="G62" i="15"/>
  <c r="I28" i="15"/>
  <c r="I28" i="11"/>
  <c r="G21" i="8"/>
  <c r="G88" i="8" s="1"/>
  <c r="I15" i="8"/>
  <c r="I21" i="8" s="1"/>
  <c r="I88" i="8" s="1"/>
  <c r="G84" i="7"/>
  <c r="I84" i="7"/>
  <c r="K85" i="7" s="1"/>
  <c r="G38" i="5"/>
  <c r="I31" i="5"/>
  <c r="I38" i="5" s="1"/>
  <c r="I23" i="5"/>
  <c r="I28" i="5" s="1"/>
  <c r="K29" i="5" s="1"/>
  <c r="G28" i="5"/>
  <c r="G20" i="5"/>
  <c r="I15" i="5"/>
  <c r="I20" i="5" s="1"/>
  <c r="G71" i="4"/>
  <c r="I15" i="4"/>
  <c r="I71" i="4" s="1"/>
  <c r="K72" i="4" s="1"/>
  <c r="G79" i="3"/>
  <c r="I70" i="3"/>
  <c r="I79" i="3" s="1"/>
  <c r="I207" i="5" l="1"/>
  <c r="G207" i="5"/>
  <c r="K68" i="3"/>
  <c r="I62" i="15"/>
  <c r="I86" i="15" s="1"/>
  <c r="K73" i="15"/>
  <c r="K74" i="11"/>
  <c r="G73" i="7"/>
  <c r="G87" i="7" s="1"/>
  <c r="F87" i="7"/>
  <c r="I63" i="11"/>
  <c r="I87" i="11" s="1"/>
  <c r="G73" i="11"/>
  <c r="G25" i="11"/>
  <c r="I15" i="7"/>
  <c r="I25" i="7" s="1"/>
  <c r="I87" i="7" s="1"/>
  <c r="G84" i="11"/>
  <c r="F87" i="11"/>
  <c r="G63" i="11"/>
  <c r="K63" i="7"/>
  <c r="K22" i="8"/>
  <c r="F86" i="15"/>
  <c r="F25" i="1"/>
  <c r="K23" i="17"/>
  <c r="K23" i="13"/>
  <c r="J93" i="3"/>
  <c r="K80" i="3"/>
  <c r="K85" i="11"/>
  <c r="I15" i="3"/>
  <c r="I25" i="3" s="1"/>
  <c r="I93" i="3" s="1"/>
  <c r="K26" i="15"/>
  <c r="K84" i="15"/>
  <c r="K26" i="11"/>
  <c r="K74" i="7"/>
  <c r="G93" i="3"/>
  <c r="F93" i="3"/>
  <c r="K39" i="5"/>
  <c r="K21" i="5"/>
  <c r="J87" i="7"/>
  <c r="J86" i="15"/>
  <c r="G86" i="15"/>
  <c r="J87" i="11"/>
  <c r="K63" i="15" l="1"/>
  <c r="K26" i="3"/>
  <c r="K26" i="7"/>
  <c r="K64" i="11"/>
  <c r="G87" i="11"/>
  <c r="D27" i="1"/>
  <c r="G25" i="1"/>
  <c r="C27" i="1"/>
  <c r="E27" i="1"/>
  <c r="F27" i="1"/>
  <c r="E231" i="5"/>
  <c r="K231" i="5"/>
</calcChain>
</file>

<file path=xl/sharedStrings.xml><?xml version="1.0" encoding="utf-8"?>
<sst xmlns="http://schemas.openxmlformats.org/spreadsheetml/2006/main" count="2341" uniqueCount="535">
  <si>
    <t>Provider Invoice Summary and Cover Letter</t>
  </si>
  <si>
    <t xml:space="preserve">a. </t>
  </si>
  <si>
    <t>Agency Name:</t>
  </si>
  <si>
    <t xml:space="preserve">b. </t>
  </si>
  <si>
    <t>Contract No.:</t>
  </si>
  <si>
    <t xml:space="preserve">c. </t>
  </si>
  <si>
    <t>Month/Year of :</t>
  </si>
  <si>
    <t xml:space="preserve">d.  </t>
  </si>
  <si>
    <t># months in the contract:</t>
  </si>
  <si>
    <t>e.</t>
  </si>
  <si>
    <r>
      <t xml:space="preserve"># months remaining </t>
    </r>
    <r>
      <rPr>
        <sz val="9"/>
        <rFont val="Calibri"/>
        <family val="2"/>
        <scheme val="minor"/>
      </rPr>
      <t>(including month in c.):</t>
    </r>
  </si>
  <si>
    <t xml:space="preserve">f.  </t>
  </si>
  <si>
    <r>
      <t xml:space="preserve"># months incurred </t>
    </r>
    <r>
      <rPr>
        <sz val="9"/>
        <rFont val="Calibri"/>
        <family val="2"/>
        <scheme val="minor"/>
      </rPr>
      <t>(including month in c.):</t>
    </r>
  </si>
  <si>
    <t xml:space="preserve">g.  </t>
  </si>
  <si>
    <t>Federal ID:</t>
  </si>
  <si>
    <t>h.</t>
  </si>
  <si>
    <t>Address:</t>
  </si>
  <si>
    <t>Total Funding</t>
  </si>
  <si>
    <t>YTD Paid Amount</t>
  </si>
  <si>
    <t>AMOUNT DUE</t>
  </si>
  <si>
    <t>Funding Remaining</t>
  </si>
  <si>
    <t>AMH Non-TANF</t>
  </si>
  <si>
    <t>AMH TANF</t>
  </si>
  <si>
    <t>AMH SPECIAL FUNDING</t>
  </si>
  <si>
    <t>CMH Non-TANF</t>
  </si>
  <si>
    <t>CMH SPECIAL FUNDING</t>
  </si>
  <si>
    <t>CMH BNET</t>
  </si>
  <si>
    <t>ASA Non-TANF</t>
  </si>
  <si>
    <t>ASA TANF</t>
  </si>
  <si>
    <t>ASA SPECIAL FUNDING</t>
  </si>
  <si>
    <t>CSA Non-TANF</t>
  </si>
  <si>
    <t>CSA TANF</t>
  </si>
  <si>
    <t>CSA SPECIAL FUNDING</t>
  </si>
  <si>
    <t>CERTIFICATION &amp; APPROVAL</t>
  </si>
  <si>
    <t>Signature (Type Name)</t>
  </si>
  <si>
    <t>Title</t>
  </si>
  <si>
    <t>Date</t>
  </si>
  <si>
    <t>Provider Comments</t>
  </si>
  <si>
    <t>ADULT MENTAL HEALTH</t>
  </si>
  <si>
    <t>(Return to Master Tab)</t>
  </si>
  <si>
    <t>WORKSHEET</t>
  </si>
  <si>
    <t>Special Funding</t>
  </si>
  <si>
    <t>SAMH</t>
  </si>
  <si>
    <t>TANF</t>
  </si>
  <si>
    <t>Provider Portal Report Form</t>
  </si>
  <si>
    <t>Payment Method</t>
  </si>
  <si>
    <t>Provider Portal Unit of Measure</t>
  </si>
  <si>
    <t>Invoice Unit of Measure</t>
  </si>
  <si>
    <t>YTD SAMH Units</t>
  </si>
  <si>
    <t xml:space="preserve">YTD First Party Payer Units (Client Fees) </t>
  </si>
  <si>
    <t>YTD Other Unbilable Units</t>
  </si>
  <si>
    <t xml:space="preserve">Total YTD Unbillable Units </t>
  </si>
  <si>
    <t>YTD Indigent Psychiatric Medication Units</t>
  </si>
  <si>
    <t>YTD Grants PATH Units</t>
  </si>
  <si>
    <t xml:space="preserve">YTD SAMH Units Eligible to be Billed    </t>
  </si>
  <si>
    <t>YTD TANF Units Eligile to be Billed</t>
  </si>
  <si>
    <t>Fund Code 02</t>
  </si>
  <si>
    <t>MHA00</t>
  </si>
  <si>
    <t>Fund Code 03</t>
  </si>
  <si>
    <t>A</t>
  </si>
  <si>
    <t>B</t>
  </si>
  <si>
    <t>C</t>
  </si>
  <si>
    <t>D</t>
  </si>
  <si>
    <t>E</t>
  </si>
  <si>
    <t>F</t>
  </si>
  <si>
    <t>G</t>
  </si>
  <si>
    <t>H</t>
  </si>
  <si>
    <t>I</t>
  </si>
  <si>
    <t>J</t>
  </si>
  <si>
    <t>K</t>
  </si>
  <si>
    <t>L</t>
  </si>
  <si>
    <t>M</t>
  </si>
  <si>
    <t>N</t>
  </si>
  <si>
    <t>O</t>
  </si>
  <si>
    <t>P</t>
  </si>
  <si>
    <t>RESIDENTIAL SERVICES</t>
  </si>
  <si>
    <t>Residential Level 1</t>
  </si>
  <si>
    <t>Client Specific Form</t>
  </si>
  <si>
    <t>Utilization</t>
  </si>
  <si>
    <t>Days</t>
  </si>
  <si>
    <t>Residential Level 2</t>
  </si>
  <si>
    <t>Residential Level 3</t>
  </si>
  <si>
    <t>Residential Level 4</t>
  </si>
  <si>
    <t>Room &amp; Board Level 1</t>
  </si>
  <si>
    <t>Room &amp; Board Level 2</t>
  </si>
  <si>
    <t>Room &amp; Board Level 3</t>
  </si>
  <si>
    <t>NON-RESIDENTIAL SERVICES</t>
  </si>
  <si>
    <t>Aftercare -  Individual</t>
  </si>
  <si>
    <t>Minutes</t>
  </si>
  <si>
    <t>Hours</t>
  </si>
  <si>
    <t>Aftercare - Group</t>
  </si>
  <si>
    <t>Assessment</t>
  </si>
  <si>
    <t>Case Management</t>
  </si>
  <si>
    <t>Day Care Services</t>
  </si>
  <si>
    <t>Drop-In/Self Help Centers</t>
  </si>
  <si>
    <t>Non-Client Specific Form</t>
  </si>
  <si>
    <t>Availability</t>
  </si>
  <si>
    <t>Incidental Expenses</t>
  </si>
  <si>
    <t>Whole dollar amounts</t>
  </si>
  <si>
    <t>In-Home &amp; On Site</t>
  </si>
  <si>
    <t>Intensive Case Management</t>
  </si>
  <si>
    <t>Intervention - Group</t>
  </si>
  <si>
    <t>Intervention - Individual</t>
  </si>
  <si>
    <t>Medical Services</t>
  </si>
  <si>
    <t>Outpatient - Group</t>
  </si>
  <si>
    <t>Outpatient - Individual</t>
  </si>
  <si>
    <t>Recovery Support - Group</t>
  </si>
  <si>
    <t>Recovery Support - Individual</t>
  </si>
  <si>
    <t>Respite Services</t>
  </si>
  <si>
    <t>Supported Employment</t>
  </si>
  <si>
    <t>Supportive Housing/Living</t>
  </si>
  <si>
    <t>TBD</t>
  </si>
  <si>
    <t>CRISIS SERVICES</t>
  </si>
  <si>
    <t>Crisis Stabilization</t>
  </si>
  <si>
    <t>Day</t>
  </si>
  <si>
    <t>Crisis Support/Emergency - Client Specific</t>
  </si>
  <si>
    <t>Crisis Support/Emergency - Non-Client Specific</t>
  </si>
  <si>
    <t>Inpatient</t>
  </si>
  <si>
    <t>Short-term Residential Treatment</t>
  </si>
  <si>
    <t>PREVENTION SERVICES</t>
  </si>
  <si>
    <t>FACT Team - Client Specific</t>
  </si>
  <si>
    <t>INVOICE</t>
  </si>
  <si>
    <t>SAMH (NON-TANF)</t>
  </si>
  <si>
    <t>Rate</t>
  </si>
  <si>
    <t>Total YTD Eligible Earnings</t>
  </si>
  <si>
    <t>YTD Invoiced/Paid for Earnings</t>
  </si>
  <si>
    <t>Difference (YTD Unpaid Earnings)</t>
  </si>
  <si>
    <t>Prorated Share</t>
  </si>
  <si>
    <t>Amount Due</t>
  </si>
  <si>
    <t>Units Paid for Current Month</t>
  </si>
  <si>
    <t>(Provider's Contract)</t>
  </si>
  <si>
    <t>(Col O from Wrksht)</t>
  </si>
  <si>
    <t>(Calculated Field)</t>
  </si>
  <si>
    <t>(Last Month - Col 8 +11)</t>
  </si>
  <si>
    <t>(Col. 7 - Col. 8)</t>
  </si>
  <si>
    <t>(Funding YTD - Col.8)</t>
  </si>
  <si>
    <t>(*) The lesser between Col. 9 &amp; Col. 10)</t>
  </si>
  <si>
    <t>(Col. 11 / Col. 4)</t>
  </si>
  <si>
    <t>(*)</t>
  </si>
  <si>
    <t>(Col P from Wrksht)</t>
  </si>
  <si>
    <t>SPECIAL FUNDING</t>
  </si>
  <si>
    <t>(Col K to N from Wrksht)</t>
  </si>
  <si>
    <t>CHILDREN MENTAL HEALTH</t>
  </si>
  <si>
    <t>Special Fund.</t>
  </si>
  <si>
    <t>MHC00</t>
  </si>
  <si>
    <t>Information and Referal</t>
  </si>
  <si>
    <t>BNET - TITLE XXI CHILDEN'S HEALTH INSURANCE PROGRAM</t>
  </si>
  <si>
    <t>ADULT SUBSTANCE ABUSE</t>
  </si>
  <si>
    <t>MSA00</t>
  </si>
  <si>
    <t>Dosage</t>
  </si>
  <si>
    <t>TASC</t>
  </si>
  <si>
    <t>DETOXIFICATION SERVICES</t>
  </si>
  <si>
    <t>Outpatient Detoxification</t>
  </si>
  <si>
    <t>Substance Abuse Detoxification</t>
  </si>
  <si>
    <t>(Col J to K from Wrksht)</t>
  </si>
  <si>
    <t>CHILDREN SUBSTANCE ABUSE</t>
  </si>
  <si>
    <t>MSC00</t>
  </si>
  <si>
    <t>SPECIAL FUNDING INVOICE</t>
  </si>
  <si>
    <t>Q</t>
  </si>
  <si>
    <t>N/A</t>
  </si>
  <si>
    <t>% Total Billing Over/(Under) YTD Funding</t>
  </si>
  <si>
    <t>#Clients Enrolled</t>
  </si>
  <si>
    <t>(Funding - Col.8)</t>
  </si>
  <si>
    <t>Covered Service</t>
  </si>
  <si>
    <t>Funding Amount by Program/ Covered Service / OCA</t>
  </si>
  <si>
    <t>CS# / OCA</t>
  </si>
  <si>
    <t>Day Treatment</t>
  </si>
  <si>
    <t>Medication-Assisted Treatment</t>
  </si>
  <si>
    <t># Enr. p/ week</t>
  </si>
  <si>
    <t>1 Unit = $1.00</t>
  </si>
  <si>
    <t>MH Clubhouse Services (Client Specific)</t>
  </si>
  <si>
    <t>MH Clubhouse Services (Non-Client Specific)</t>
  </si>
  <si>
    <t>Outreach (Client Specific)</t>
  </si>
  <si>
    <t>Outreach (Non-Client Specific)</t>
  </si>
  <si>
    <t>Prevention - Indicated</t>
  </si>
  <si>
    <t>Prevention - Selective - Client Specific Form</t>
  </si>
  <si>
    <t>Prevention - Selective - Non-Client Specific</t>
  </si>
  <si>
    <t>Prevention - Universal Direct</t>
  </si>
  <si>
    <t>Prevention - Universal Indirect</t>
  </si>
  <si>
    <t>First Episode Team</t>
  </si>
  <si>
    <t>Version</t>
  </si>
  <si>
    <t>Comments/Change</t>
  </si>
  <si>
    <t>3.4.0</t>
  </si>
  <si>
    <t>Initital Invoice for FY15-16</t>
  </si>
  <si>
    <t>3.4.1</t>
  </si>
  <si>
    <t>Add Standard Rates</t>
  </si>
  <si>
    <t>Cost Center</t>
  </si>
  <si>
    <t>Proposed Rates for FY 15-16</t>
  </si>
  <si>
    <t>Model Rates FY 14-15</t>
  </si>
  <si>
    <t>Aftercare - Individual</t>
  </si>
  <si>
    <t>BNET</t>
  </si>
  <si>
    <t>Clinical Supervision</t>
  </si>
  <si>
    <t>Clubhouse Services</t>
  </si>
  <si>
    <t>Crisis Support/Emergency</t>
  </si>
  <si>
    <t>Day/Night</t>
  </si>
  <si>
    <t>FACT Team</t>
  </si>
  <si>
    <t>In-Home/On-Site</t>
  </si>
  <si>
    <t xml:space="preserve">Inpatient </t>
  </si>
  <si>
    <t>Outpatient Detox</t>
  </si>
  <si>
    <t>Outreach</t>
  </si>
  <si>
    <t>Residential Level I</t>
  </si>
  <si>
    <t>Residential Level II</t>
  </si>
  <si>
    <t>Residential Level III</t>
  </si>
  <si>
    <t>Residential Level IV</t>
  </si>
  <si>
    <t>Room &amp; Board Level I</t>
  </si>
  <si>
    <t>Room &amp; Board Level II</t>
  </si>
  <si>
    <t>Room &amp; Board Level III</t>
  </si>
  <si>
    <t>Substance Abuse Detox</t>
  </si>
  <si>
    <t>Supportive Housing</t>
  </si>
  <si>
    <t>BBHC Proposed Rates for FY15-16 Sen to Provider 06-19-2015</t>
  </si>
  <si>
    <t>Sent  to Provider on</t>
  </si>
  <si>
    <t>Revised on</t>
  </si>
  <si>
    <t>Supportive Housing (Susan B)</t>
  </si>
  <si>
    <t>Prevention - Selective</t>
  </si>
  <si>
    <t>Comments</t>
  </si>
  <si>
    <t>Rate not included in Danica's Listed</t>
  </si>
  <si>
    <t>After 08/21/15, It was decided not the use this rate.</t>
  </si>
  <si>
    <t>3.4.2</t>
  </si>
  <si>
    <t>Change the Followin Rates:</t>
  </si>
  <si>
    <t xml:space="preserve">Day Treatment </t>
  </si>
  <si>
    <t>From $60.41 to $11.62</t>
  </si>
  <si>
    <t>Fact Team</t>
  </si>
  <si>
    <t>From $833.33 to $192.30</t>
  </si>
  <si>
    <t>From $833.33 to $75.12</t>
  </si>
  <si>
    <t>From Weekly Enrolled to Staff Available Hours</t>
  </si>
  <si>
    <t>Outpatient Detos</t>
  </si>
  <si>
    <t>From $87.62 to $21.91</t>
  </si>
  <si>
    <t>Add Prevention Rates</t>
  </si>
  <si>
    <t>3.4.3</t>
  </si>
  <si>
    <t>Correct AMH Worksheet to allow Outreach Non Client Specific</t>
  </si>
  <si>
    <t>Revised</t>
  </si>
  <si>
    <t>3.4.4</t>
  </si>
  <si>
    <t>3.4.5</t>
  </si>
  <si>
    <t>Change Day Treatment Rate from $11.62 to $15.10 for Non-TANF OCAS</t>
  </si>
  <si>
    <t>Change Day Treatment Rate from $11.62 to $15.10 for TANF and Special OCAS</t>
  </si>
  <si>
    <t>3.4.6</t>
  </si>
  <si>
    <t>Change OP Detox Rate from $21.91 to $87.62</t>
  </si>
  <si>
    <t>FY15-16 Rates</t>
  </si>
  <si>
    <t>Cost Reimbursement Expenses</t>
  </si>
  <si>
    <t>Change the row Clinical Training Expenses to Cost Reimbursement Expenses are remove the rate allowing users to add the rate</t>
  </si>
  <si>
    <t xml:space="preserve">3.4.7 </t>
  </si>
  <si>
    <t>Add Outpatient (Ind/Gro), Case Management, and Medical Services for MSA23 and MSC23)</t>
  </si>
  <si>
    <t>3.4.8</t>
  </si>
  <si>
    <t>Remove SA Detox and OP Detox from TANF Invoices</t>
  </si>
  <si>
    <t>By signing this report, I certify to the best of my knowledge and belief that this report is true, complete, and accurate, and the expenditures, disbursements and cash receipts are for the purposes and objectives set forth in the terms and condition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</si>
  <si>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By signing this report, I certify the above to be accurate and in agreement with this agency's records and that all client demographic and service data has been submitted to the Provider Portal in accordance with the terms of this agency's contract with the Managining Entity.</t>
  </si>
  <si>
    <t>By signing this report, I certify that, at time of submission, "YTD Units", "YTD Earnings", "YTD Paid Amounts", and "Amount Due" takes into consideration that DCF is the payer of last resort and do not include units that can be billed to other funding sources.</t>
  </si>
  <si>
    <t>3.4.9</t>
  </si>
  <si>
    <t>Add 8 additional open line to Non-Residential General OCA for each Program Invoice and add new UGG Certification</t>
  </si>
  <si>
    <t>ME-Transition Vouchers</t>
  </si>
  <si>
    <t>R</t>
  </si>
  <si>
    <t>3.4.10</t>
  </si>
  <si>
    <t>Add ME-Transition Vouchers</t>
  </si>
  <si>
    <t>3.4.11</t>
  </si>
  <si>
    <t>Invoice temporary modified to inclide MAT</t>
  </si>
  <si>
    <t>3.4.12</t>
  </si>
  <si>
    <t>Change STR from availability to utilization and addtion of the approved rate</t>
  </si>
  <si>
    <t>FY17-18 Rates</t>
  </si>
  <si>
    <t>As per Citrus Contract</t>
  </si>
  <si>
    <t>Short Term Residential - Based on utilization</t>
  </si>
  <si>
    <t>3.4.13</t>
  </si>
  <si>
    <t>Add MS0PM and MS904 OCAS</t>
  </si>
  <si>
    <t>3.4.14</t>
  </si>
  <si>
    <t>Add For-Profit OCA in all invoice Programs and add all allowed covered services to MS0PM</t>
  </si>
  <si>
    <t>3.4.15</t>
  </si>
  <si>
    <t>Add OCA MS0FH ME FL Partnership for Success - Hospital Pilot in ASA and CSA Special Funding Invoices.</t>
  </si>
  <si>
    <t>3.4.16</t>
  </si>
  <si>
    <t>Add OCAs: MH0CN, MS0CN, MS0FS, MSCPP, and MS0WL</t>
  </si>
  <si>
    <t>S</t>
  </si>
  <si>
    <t>3.4.17</t>
  </si>
  <si>
    <t>Revised Care Coordination OCA and change from Flat Rate to Fee for Service</t>
  </si>
  <si>
    <t>3.4.18</t>
  </si>
  <si>
    <t>Update CMH Inpatient Rate for Memorial</t>
  </si>
  <si>
    <t>T</t>
  </si>
  <si>
    <t>U</t>
  </si>
  <si>
    <t>CSCTR</t>
  </si>
  <si>
    <t>AMH Special Funding - Other Government Funding</t>
  </si>
  <si>
    <t>CMH Special Funding - Other Government Funding</t>
  </si>
  <si>
    <t>3.4.19</t>
  </si>
  <si>
    <t>Add MHMSD and Other Governmental Funding in AMH and CMH Special Invoices / Review all Conditional Formulas</t>
  </si>
  <si>
    <t>Revise CSC Covered Services: Remove Crisis Support/Emergency, and add Drop-In Center and Assessment</t>
  </si>
  <si>
    <t>3.4.20</t>
  </si>
  <si>
    <t>3.4.21</t>
  </si>
  <si>
    <t>Add MSSOR, MSSOP, MSCBS, and MHCAT</t>
  </si>
  <si>
    <t>FY18-19 Rates</t>
  </si>
  <si>
    <t>Blank field (NBH $326.86)</t>
  </si>
  <si>
    <t>3.4.22</t>
  </si>
  <si>
    <t>FACT TEAMS - MHA73/B6</t>
  </si>
  <si>
    <t>EARlY INTERVENTION SVS - PSYCHOTIC DISORDERS - MHA26/CO</t>
  </si>
  <si>
    <t>TOTAL</t>
  </si>
  <si>
    <t>COMMUNITY ACTION TREATMENT (CAT) TEAMS - MHCAT/EE</t>
  </si>
  <si>
    <t>AMH SAMH (NON-TANF)</t>
  </si>
  <si>
    <t>CMH SAMH (NON-TANF)</t>
  </si>
  <si>
    <t xml:space="preserve">AMH SPECIAL FUNDING </t>
  </si>
  <si>
    <t>SPECIAL FUNDING - OTHER GOVERNMENT FUNDING</t>
  </si>
  <si>
    <t>Crisis Stabilization (Non-Standard Rate)</t>
  </si>
  <si>
    <t>ASA SAMH (NON-TANF)</t>
  </si>
  <si>
    <t>CSA SAMH (NON-TANF)</t>
  </si>
  <si>
    <t>CSA TANF - MSATB/BT</t>
  </si>
  <si>
    <t>OCA / CS# / Project</t>
  </si>
  <si>
    <t>B4</t>
  </si>
  <si>
    <t>Community Action Treatment (CAT) Teams</t>
  </si>
  <si>
    <t>A1</t>
  </si>
  <si>
    <t>Update Rates (see detail in Rates Tab), Add Modifier 4 Codes and Project Codes</t>
  </si>
  <si>
    <t>Correct Crisis Support Emergency in MSSOR, add MSSOP to CSA Spec Fund Invoice, correct MSCPP rates</t>
  </si>
  <si>
    <t>3.4.23</t>
  </si>
  <si>
    <t>MHTRV/DM</t>
  </si>
  <si>
    <t>MHA09/B1</t>
  </si>
  <si>
    <t>MHC09/BD</t>
  </si>
  <si>
    <t>MSTRV/DS</t>
  </si>
  <si>
    <t>MSA11/BM</t>
  </si>
  <si>
    <t>ME-TRANSITION VOUCHERS SUBSTANCE ABUSE</t>
  </si>
  <si>
    <t>MSC11/BV</t>
  </si>
  <si>
    <t>3.4.24</t>
  </si>
  <si>
    <t>Add general funds to all  Voucher Sections. Addes Modifier Codes to the Worksheets</t>
  </si>
  <si>
    <t>3.4.25</t>
  </si>
  <si>
    <t>Change Impatient Rate to 326.86</t>
  </si>
  <si>
    <t>V</t>
  </si>
  <si>
    <t>3.4.26</t>
  </si>
  <si>
    <t>Add MSRCO OCA</t>
  </si>
  <si>
    <t>Treatment Alternatives for Safer Communities (TASC)</t>
  </si>
  <si>
    <t>SUB-TOTAL</t>
  </si>
  <si>
    <t>GRAND TOTAL</t>
  </si>
  <si>
    <t>MS0H4</t>
  </si>
  <si>
    <t>MS912</t>
  </si>
  <si>
    <t>MSSOW</t>
  </si>
  <si>
    <t>MSSM2</t>
  </si>
  <si>
    <t>W</t>
  </si>
  <si>
    <t>X</t>
  </si>
  <si>
    <t>Y</t>
  </si>
  <si>
    <t>Z</t>
  </si>
  <si>
    <t>3.4.27</t>
  </si>
  <si>
    <t>3.4.28</t>
  </si>
  <si>
    <t>3.4.29</t>
  </si>
  <si>
    <t>Add MSOH$, MS912, MSSOW, MSSM@</t>
  </si>
  <si>
    <t>AA</t>
  </si>
  <si>
    <t>AB</t>
  </si>
  <si>
    <t>AC</t>
  </si>
  <si>
    <t>AD</t>
  </si>
  <si>
    <t>AE</t>
  </si>
  <si>
    <t>MS0F4</t>
  </si>
  <si>
    <t>MS0W4</t>
  </si>
  <si>
    <t>MSSP2</t>
  </si>
  <si>
    <t>MSRC2</t>
  </si>
  <si>
    <t>CCST - Group</t>
  </si>
  <si>
    <t>CCST - Individual</t>
  </si>
  <si>
    <t>MH - CAT and MRT Enhancements - MHCME</t>
  </si>
  <si>
    <t>MHEMP</t>
  </si>
  <si>
    <t>3.4.30</t>
  </si>
  <si>
    <t>3.4.31</t>
  </si>
  <si>
    <t>3.4.32</t>
  </si>
  <si>
    <t>3.4.33</t>
  </si>
  <si>
    <t>Formula Correction of Units paid for Current Month</t>
  </si>
  <si>
    <t>Bring all rates inside the spreadsheet and update Room and Board Rate</t>
  </si>
  <si>
    <t>3.4.34</t>
  </si>
  <si>
    <t>3.4.35</t>
  </si>
  <si>
    <t>Correct rate error created by empty cells</t>
  </si>
  <si>
    <t>3.4.36</t>
  </si>
  <si>
    <t>Correct error on OCA MS0H4 Open cells.</t>
  </si>
  <si>
    <t>3.4.37</t>
  </si>
  <si>
    <t>3.4.38</t>
  </si>
  <si>
    <t>Add MH Clubhouse covered service to MHEMP</t>
  </si>
  <si>
    <t>Invoice that allows General OCA to be billed on funding prorated share</t>
  </si>
  <si>
    <t>MSSOH</t>
  </si>
  <si>
    <t>Added OCA MSSOH to ASA Special Invoice and Case Management, Recovery Support Individual, and Recovery Support Group to CSCTR Section in AMH and CMH Special Invoices.</t>
  </si>
  <si>
    <t>MHCOV</t>
  </si>
  <si>
    <t>MS0F5</t>
  </si>
  <si>
    <t>STATE EPIDEMIOLOGY OUTCOMES WORKGROUP LOCAL - YEAR 5 - MSCW5</t>
  </si>
  <si>
    <t>MS0W5</t>
  </si>
  <si>
    <t>3.4.39</t>
  </si>
  <si>
    <t>3.4.40</t>
  </si>
  <si>
    <t>3.4.41</t>
  </si>
  <si>
    <t>Added OCA MHCOV. Corrected MS0F5, MSOWL. Delete OCAs MHMSD and MS0FH</t>
  </si>
  <si>
    <t>A7</t>
  </si>
  <si>
    <t>Federal Project Grant</t>
  </si>
  <si>
    <t>3.4.42</t>
  </si>
  <si>
    <t>Added OCA MSSGP and MSS3</t>
  </si>
  <si>
    <t>3.4.43</t>
  </si>
  <si>
    <t>Updated approved covered services for MSSOH</t>
  </si>
  <si>
    <t>MS0H5</t>
  </si>
  <si>
    <t>3.4.44</t>
  </si>
  <si>
    <t>Revised Inpatient Rate and added OCA MS0H5</t>
  </si>
  <si>
    <t>MH072</t>
  </si>
  <si>
    <t>MH073</t>
  </si>
  <si>
    <t>MH076</t>
  </si>
  <si>
    <t>MH026</t>
  </si>
  <si>
    <t>MH0CN</t>
  </si>
  <si>
    <t>MHTRV</t>
  </si>
  <si>
    <t xml:space="preserve">RESIDENTIAL SERVICES - MH001 (or MHSFP) </t>
  </si>
  <si>
    <t xml:space="preserve">NON-RESIDENTIAL SERVICES - MH009 (or MHSFP) </t>
  </si>
  <si>
    <t>NON-RESIDENTIAL SERVICES - MH009 (or MHSFP)</t>
  </si>
  <si>
    <t xml:space="preserve">CRISIS SERVICES - MH018 (or MHSFP) </t>
  </si>
  <si>
    <t>CRISIS SERVICES - MH018 (or MHSFP)</t>
  </si>
  <si>
    <t>PREVENTION SERVICES - MH025 (or MHSFP)</t>
  </si>
  <si>
    <t>RESIDENTIAL SERVICES - MH0TB</t>
  </si>
  <si>
    <t>NON-RESIDENTIAL SERVICES - MH0TB</t>
  </si>
  <si>
    <t>CRISIS SERVICES - MH0TB</t>
  </si>
  <si>
    <t>PREVENTION SERVICES - MH0TB</t>
  </si>
  <si>
    <t>AMH TANF - MH0TB</t>
  </si>
  <si>
    <t>FACT TEAMS - MH073</t>
  </si>
  <si>
    <t>INDIGENT PSYCHIATRIC MEDICATION PROGRAM - MH076</t>
  </si>
  <si>
    <t>GRANTS PATH - MH0PG</t>
  </si>
  <si>
    <t>COMMUNITY FORENSIC SERVICES - MH072</t>
  </si>
  <si>
    <t>EARLY INTERVENTION SVS - PSYCHOTIC DISORDERS - MH026</t>
  </si>
  <si>
    <t>CARE COORDINATION - MH0CN</t>
  </si>
  <si>
    <t>Supported Emplyment Servies - MHEMP</t>
  </si>
  <si>
    <t>MH009</t>
  </si>
  <si>
    <t>MH0PG</t>
  </si>
  <si>
    <t>MH071</t>
  </si>
  <si>
    <t>MHCAT</t>
  </si>
  <si>
    <t>RESIDENTIAL SERVICES FOR ED CHILDREN AND YOUTH - M0C71</t>
  </si>
  <si>
    <t>RESIDENTIAL SERVICES FOR ED CHILDREN AND YOUTH - MH071</t>
  </si>
  <si>
    <t>COMMUNITY ACTION TREATMENT (CAT) TEAMS - MHCAT</t>
  </si>
  <si>
    <t>BNET - TITLE XXI CHILDEN'S HEALTH INSURANCE PROGRAM - MH0BN</t>
  </si>
  <si>
    <t>MS081</t>
  </si>
  <si>
    <t>MS023</t>
  </si>
  <si>
    <t>MSCBS</t>
  </si>
  <si>
    <t>MS0CN</t>
  </si>
  <si>
    <t>MSTRV</t>
  </si>
  <si>
    <t>MS011</t>
  </si>
  <si>
    <t>RESIDENTIAL SERVICES - MS003 (or MSSFP)</t>
  </si>
  <si>
    <t>NON-RESIDENTIAL SERVICES - MS011 (or MSSFP)</t>
  </si>
  <si>
    <t>DETOXIFICATION SERVICES - MS021 (or MSSFP)</t>
  </si>
  <si>
    <t>PREVENTION SERVICES - MS025</t>
  </si>
  <si>
    <t>RESIDENTIAL SERVICES - MS0TB</t>
  </si>
  <si>
    <t>NON-RESIDENTIAL SERVICES - MS0TB</t>
  </si>
  <si>
    <t>DETOXIFICATION SERVICES - MS0TB</t>
  </si>
  <si>
    <t>PREVENTION SERVICES - MS0TB</t>
  </si>
  <si>
    <t>ASA TANF - MS0TB</t>
  </si>
  <si>
    <t>HIV SERVICES - MS023</t>
  </si>
  <si>
    <t>PROJECT EXPANSION FOR PREGNANT WOMEN - MS081</t>
  </si>
  <si>
    <t>MS0PP</t>
  </si>
  <si>
    <t>RESIDENTIAL SERVICES - MSC03 (or MSSFP)</t>
  </si>
  <si>
    <t>PREVENTION PARTNERSHIP GRANT (PPG) - MSCPP</t>
  </si>
  <si>
    <t>MH0FH</t>
  </si>
  <si>
    <t>MHFMH</t>
  </si>
  <si>
    <t>MHMCT</t>
  </si>
  <si>
    <t>MHSCR</t>
  </si>
  <si>
    <t>FORENSIC SERVICES</t>
  </si>
  <si>
    <t>A0</t>
  </si>
  <si>
    <t>B3</t>
  </si>
  <si>
    <t>Forensic Multidisciplinary Team</t>
  </si>
  <si>
    <t>Forensic Mental Health Transitional Bed Days</t>
  </si>
  <si>
    <t>Community Forensic Multidisciplinary Teams - MH0FH</t>
  </si>
  <si>
    <t>Centralized Receiving Facilities - MHSCR</t>
  </si>
  <si>
    <t>OTHER SERVICES</t>
  </si>
  <si>
    <t>A2</t>
  </si>
  <si>
    <t>FIT Team</t>
  </si>
  <si>
    <t>Month</t>
  </si>
  <si>
    <t>MS091</t>
  </si>
  <si>
    <t>Family Intensive Treatment (FIT) - MS091</t>
  </si>
  <si>
    <t>Months</t>
  </si>
  <si>
    <t>FACT TEAMS</t>
  </si>
  <si>
    <t>YTD Community Forensic Services Units</t>
  </si>
  <si>
    <t>YTD Evidence Based Prevention and Treatment Approaches Units</t>
  </si>
  <si>
    <t>YTD CARE COORDINATION Units</t>
  </si>
  <si>
    <t>YTD Emergency COVID-19 Grant Units</t>
  </si>
  <si>
    <t>YTD Supported Employment Services Units</t>
  </si>
  <si>
    <t>YTD Community Forensic Multidisciplinary Teams Units</t>
  </si>
  <si>
    <t>YTD Forensic Transitional Beds Units</t>
  </si>
  <si>
    <t>YTD Mobile Crisis Teams Units</t>
  </si>
  <si>
    <t>YTD Centralized Receiving Facilities Units</t>
  </si>
  <si>
    <t>YTD Transition Vouchers Mental Health Units</t>
  </si>
  <si>
    <t>YTD SAMH Units Eligible to be Billed</t>
  </si>
  <si>
    <t>Emergency COVID-19 Grant - MHCOV</t>
  </si>
  <si>
    <t>Forensic Transitional Beds - MHFMH</t>
  </si>
  <si>
    <t>Mobile Crisis Teams - MHMCT</t>
  </si>
  <si>
    <t>TRANSITION VOUCHERS MENTAL HEALTH</t>
  </si>
  <si>
    <t>YTD Residential Services for ED Children and Youth Units</t>
  </si>
  <si>
    <t>YTD Community Action Treatment (CAT) Teams Units</t>
  </si>
  <si>
    <t>YTD MH CARE COORDINATION Units</t>
  </si>
  <si>
    <t>YTD Projects Expansion of SA Services for Pregnant Women and their Families Units</t>
  </si>
  <si>
    <t>YTD HIV SERVICES Units</t>
  </si>
  <si>
    <t>YTD Community Based Services Units</t>
  </si>
  <si>
    <t>YTD Partnership for Success - Hospital Pilot - Year 4 Units</t>
  </si>
  <si>
    <t>YTD Partnership for Success - Hospital Pilot - Year 5 Units</t>
  </si>
  <si>
    <t>YTD Memorial Healthcare-Medication Assisted Treatment Program Units</t>
  </si>
  <si>
    <t>YTD State Opioid Response Disc Grant-Child Welfare Units</t>
  </si>
  <si>
    <t>YTD State Opioid Response SVCS-MAT - Year 2 Units</t>
  </si>
  <si>
    <t>YTD State Opioid Units
Response Disc Grant –
Hospital Bridge</t>
  </si>
  <si>
    <t>YTD Partnerships for Success - Year 5 Units</t>
  </si>
  <si>
    <t>YTD Partnerships for Success - Year 4 Units</t>
  </si>
  <si>
    <t>YTD State Epidemiology Outcomes Workgroup Local - Year 5 Units</t>
  </si>
  <si>
    <t>YTD State Epidemiology Outcomes Workgroup Local - Year 4 Units</t>
  </si>
  <si>
    <t>YTD State Opioid Response Disc - Rec Comm Org - Year 2 Units</t>
  </si>
  <si>
    <t>YTD State Opioid Response Disc Grant SVCS-Prevent - Year 2 Units</t>
  </si>
  <si>
    <t>YTD Family Intensive Treatment (FIT) Units</t>
  </si>
  <si>
    <t>YTD Transition Vouchers Substance Abuse Units</t>
  </si>
  <si>
    <t>Partnerships for Success -Year 5 - MS0F5</t>
  </si>
  <si>
    <t>Partnerships for Success - Year 4 - MS0F4</t>
  </si>
  <si>
    <t>State Opioid Response Disc Grant SVCS-Prevent - Year 2 - MSSP2</t>
  </si>
  <si>
    <t>State Epidemiology Outcomes Workgroup Local - Year 5 - MS0W5</t>
  </si>
  <si>
    <t>State Epidemiology Outcomes Workgroup Local - Year 4 - MS0W4</t>
  </si>
  <si>
    <t>COMMUNITY BASED SERVICES - MSCBS</t>
  </si>
  <si>
    <t>CARE COORDINATION - MS0CN</t>
  </si>
  <si>
    <t>State Opioid Response Disc - Rec Comm Org - Year 2  - MSRC2</t>
  </si>
  <si>
    <t>Partnership for Success - Hospital Pilot - Year 4 - MS0H4</t>
  </si>
  <si>
    <t>Partnership for Success - Hospital Pilot - Year 5 - MS0H5</t>
  </si>
  <si>
    <t>Memorial Healthcare-Medication Assisted Treatment Program - MS912</t>
  </si>
  <si>
    <t>State Opioid Response Disc Grant-Child Welfare - MSSOW</t>
  </si>
  <si>
    <t>State Opioid Response SVCS-MAT - Year 2 - MSSM2</t>
  </si>
  <si>
    <t>State Opioid Response Disc Grant – Hospital Bridge - MSSOH</t>
  </si>
  <si>
    <t>State Opioid Response Disc Grant GPRA - MSSGP</t>
  </si>
  <si>
    <t>TRANSITION VOUCHERS SUBSTANCE ABUSE</t>
  </si>
  <si>
    <t>YTD Prevention Partnership Grant (PPG) Units</t>
  </si>
  <si>
    <t>Partnerships for Success - Year 5 - MS0F5</t>
  </si>
  <si>
    <t>State Epidemiology Outcomes Workgroup Local - Year 4 - MSCW4</t>
  </si>
  <si>
    <t>YTD Care Coordination Services Units</t>
  </si>
  <si>
    <t>Care Coordination Services - MS0CN</t>
  </si>
  <si>
    <t>3.4.45</t>
  </si>
  <si>
    <t>Added AMH MH0FH, MHFMH, MHMCT, MHSCR / CMH MH0CN / ASA MS081 / CSA MSSOW, MS0CN. Removed CMH MH0NE / ASA MSSOP, MS904, MSRCO, MSOPM, MSSM3, MSSOR, MW920 / CSA MSOPM, MS920, MSSOP. Removed OCA Modifiers. Revised Prorated Formulas</t>
  </si>
  <si>
    <t>3.4.46</t>
  </si>
  <si>
    <t>Revised MHFMH</t>
  </si>
  <si>
    <t>Version: 3.4.47</t>
  </si>
  <si>
    <t>YTD State Opioid Response Disc - Rec Comm Org - Year 3 Units</t>
  </si>
  <si>
    <t>MSRC3</t>
  </si>
  <si>
    <t>State Opioid Response Disc Grant GPRA</t>
  </si>
  <si>
    <t>State Opioid Response Disc Grant GPRA - Year 3</t>
  </si>
  <si>
    <t>MSSG3</t>
  </si>
  <si>
    <t>MSSGP</t>
  </si>
  <si>
    <t>MSSM3</t>
  </si>
  <si>
    <t>YTD State Opioid Response SVCS-MAT - Year 3 Units</t>
  </si>
  <si>
    <t>YTD State Opioid Response Disc Grant SVCS-Prevent - Year 3 Units</t>
  </si>
  <si>
    <t>MSSP3</t>
  </si>
  <si>
    <t>AF</t>
  </si>
  <si>
    <t>AG</t>
  </si>
  <si>
    <t>AH</t>
  </si>
  <si>
    <t>AI</t>
  </si>
  <si>
    <t>AJ</t>
  </si>
  <si>
    <t>State Opioid Response Disc - Rec Comm Org - Year 2  - MSRC3</t>
  </si>
  <si>
    <t>State Opioid Response Disc Grant GPRA - MSSG3</t>
  </si>
  <si>
    <t>State Opioid Response SVCS-MAT - Year 2 - MSSM3</t>
  </si>
  <si>
    <t>State Opioid Response Disc Grant SVCS-Prevent - Year 2 - MSSP3</t>
  </si>
  <si>
    <t>3.4.47</t>
  </si>
  <si>
    <t>Added ASA MSRC3, MSSG3, MSSM3, MSSP3 and CSA MSRC3, MSSM3, MSSP3)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</si>
</sst>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43" formatCode="_(* #,##0.00_);_(* \(#,##0.00\);_(* &quot;-&quot;??_);_(@_)"/>
    <numFmt numFmtId="164" formatCode="0#"/>
    <numFmt numFmtId="165" formatCode="&quot;$&quot;#,##0.00"/>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u/>
      <sz val="11"/>
      <name val="Calibri"/>
      <family val="2"/>
      <scheme val="minor"/>
    </font>
    <font>
      <sz val="10"/>
      <name val="Calibri"/>
      <family val="2"/>
      <scheme val="minor"/>
    </font>
    <font>
      <b/>
      <sz val="11"/>
      <name val="Calibri"/>
      <family val="2"/>
      <scheme val="minor"/>
    </font>
    <font>
      <sz val="11"/>
      <name val="Calibri"/>
      <family val="2"/>
      <scheme val="minor"/>
    </font>
    <font>
      <sz val="9"/>
      <name val="Calibri"/>
      <family val="2"/>
      <scheme val="minor"/>
    </font>
    <font>
      <u/>
      <sz val="11"/>
      <color theme="10"/>
      <name val="Calibri"/>
      <family val="2"/>
      <scheme val="minor"/>
    </font>
    <font>
      <b/>
      <sz val="10"/>
      <name val="Calibri"/>
      <family val="2"/>
      <scheme val="minor"/>
    </font>
    <font>
      <sz val="12"/>
      <name val="Arial"/>
      <family val="2"/>
    </font>
    <font>
      <sz val="10"/>
      <color theme="1"/>
      <name val="Calibri"/>
      <family val="2"/>
      <scheme val="minor"/>
    </font>
    <font>
      <sz val="8"/>
      <color theme="1"/>
      <name val="Calibri"/>
      <family val="2"/>
      <scheme val="minor"/>
    </font>
    <font>
      <sz val="8"/>
      <name val="Calibri"/>
      <family val="2"/>
      <scheme val="minor"/>
    </font>
    <font>
      <b/>
      <sz val="10"/>
      <color rgb="FF0070C0"/>
      <name val="Calibri"/>
      <family val="2"/>
      <scheme val="minor"/>
    </font>
    <font>
      <b/>
      <sz val="9"/>
      <color rgb="FFFF0000"/>
      <name val="Calibri"/>
      <family val="2"/>
      <scheme val="minor"/>
    </font>
    <font>
      <sz val="10"/>
      <name val="Times New Roman"/>
      <family val="1"/>
    </font>
    <font>
      <sz val="9"/>
      <color theme="1"/>
      <name val="Calibri"/>
      <family val="2"/>
    </font>
  </fonts>
  <fills count="15">
    <fill>
      <patternFill patternType="none"/>
    </fill>
    <fill>
      <patternFill patternType="gray125"/>
    </fill>
    <fill>
      <patternFill patternType="solid">
        <fgColor indexed="9"/>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rgb="FF00B0F0"/>
        <bgColor indexed="64"/>
      </patternFill>
    </fill>
    <fill>
      <patternFill patternType="solid">
        <fgColor rgb="FF000000"/>
        <bgColor indexed="64"/>
      </patternFill>
    </fill>
    <fill>
      <patternFill patternType="solid">
        <fgColor theme="1"/>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bgColor indexed="64"/>
      </patternFill>
    </fill>
    <fill>
      <patternFill patternType="solid">
        <fgColor theme="2" tint="-9.9978637043366805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1">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xf numFmtId="0" fontId="3" fillId="0" borderId="0"/>
    <xf numFmtId="0" fontId="9" fillId="0" borderId="0" applyNumberFormat="0" applyFill="0" applyBorder="0" applyAlignment="0" applyProtection="0"/>
    <xf numFmtId="44" fontId="3" fillId="0" borderId="0" applyFont="0" applyFill="0" applyBorder="0" applyAlignment="0" applyProtection="0"/>
    <xf numFmtId="0" fontId="3" fillId="0" borderId="0"/>
    <xf numFmtId="0" fontId="3" fillId="0" borderId="0"/>
    <xf numFmtId="0" fontId="1" fillId="0" borderId="0"/>
  </cellStyleXfs>
  <cellXfs count="384">
    <xf numFmtId="0" fontId="0" fillId="0" borderId="0" xfId="0"/>
    <xf numFmtId="0" fontId="1" fillId="0" borderId="0" xfId="0" applyFont="1" applyProtection="1"/>
    <xf numFmtId="0" fontId="6" fillId="2" borderId="1" xfId="4" applyFont="1" applyFill="1" applyBorder="1" applyAlignment="1" applyProtection="1">
      <alignment horizontal="left"/>
    </xf>
    <xf numFmtId="0" fontId="7" fillId="2" borderId="1" xfId="4" applyFont="1" applyFill="1" applyBorder="1" applyAlignment="1" applyProtection="1">
      <alignment horizontal="left"/>
    </xf>
    <xf numFmtId="0" fontId="4" fillId="0" borderId="0" xfId="4" applyFont="1" applyProtection="1"/>
    <xf numFmtId="0" fontId="4" fillId="0" borderId="0" xfId="4" applyFont="1" applyAlignment="1" applyProtection="1"/>
    <xf numFmtId="0" fontId="5" fillId="0" borderId="0" xfId="4" applyFont="1" applyProtection="1"/>
    <xf numFmtId="0" fontId="6" fillId="2" borderId="1" xfId="5" applyFont="1" applyFill="1" applyBorder="1" applyAlignment="1" applyProtection="1">
      <alignment horizontal="left"/>
    </xf>
    <xf numFmtId="0" fontId="7" fillId="2" borderId="1" xfId="5" applyFont="1" applyFill="1" applyBorder="1" applyAlignment="1" applyProtection="1">
      <alignment horizontal="left"/>
    </xf>
    <xf numFmtId="9" fontId="5" fillId="0" borderId="0" xfId="3" applyFont="1" applyProtection="1"/>
    <xf numFmtId="0" fontId="9" fillId="0" borderId="1" xfId="6" applyBorder="1" applyAlignment="1" applyProtection="1">
      <alignment vertical="center"/>
    </xf>
    <xf numFmtId="44" fontId="7" fillId="0" borderId="1" xfId="7" applyFont="1" applyBorder="1" applyAlignment="1" applyProtection="1">
      <alignment vertical="center"/>
    </xf>
    <xf numFmtId="44" fontId="6" fillId="0" borderId="1" xfId="7" applyFont="1" applyBorder="1" applyAlignment="1" applyProtection="1">
      <alignment vertical="center"/>
    </xf>
    <xf numFmtId="44" fontId="6" fillId="0" borderId="1" xfId="4" applyNumberFormat="1" applyFont="1" applyBorder="1" applyAlignment="1" applyProtection="1">
      <alignment horizontal="center" vertical="center"/>
    </xf>
    <xf numFmtId="0" fontId="5" fillId="0" borderId="0" xfId="4" applyFont="1" applyBorder="1" applyProtection="1"/>
    <xf numFmtId="0" fontId="1" fillId="0" borderId="0" xfId="0" applyFont="1" applyBorder="1" applyProtection="1"/>
    <xf numFmtId="0" fontId="10" fillId="2" borderId="4" xfId="8" applyFont="1" applyFill="1" applyBorder="1" applyProtection="1"/>
    <xf numFmtId="0" fontId="5" fillId="2" borderId="5" xfId="8" applyFont="1" applyFill="1" applyBorder="1" applyProtection="1"/>
    <xf numFmtId="0" fontId="5" fillId="2" borderId="6" xfId="8" applyFont="1" applyFill="1" applyBorder="1" applyProtection="1"/>
    <xf numFmtId="0" fontId="5" fillId="2" borderId="0" xfId="8" applyFont="1" applyFill="1" applyBorder="1" applyProtection="1"/>
    <xf numFmtId="0" fontId="11" fillId="2" borderId="0" xfId="8" applyFont="1" applyFill="1" applyBorder="1" applyProtection="1"/>
    <xf numFmtId="0" fontId="0" fillId="0" borderId="0" xfId="0" applyFont="1" applyBorder="1" applyProtection="1"/>
    <xf numFmtId="0" fontId="5" fillId="2" borderId="7" xfId="8" applyFont="1" applyFill="1" applyBorder="1" applyProtection="1"/>
    <xf numFmtId="0" fontId="5" fillId="2" borderId="0" xfId="8" applyFont="1" applyFill="1" applyBorder="1" applyAlignment="1" applyProtection="1">
      <alignment horizontal="left"/>
    </xf>
    <xf numFmtId="0" fontId="5" fillId="2" borderId="8" xfId="8" applyFont="1" applyFill="1" applyBorder="1" applyAlignment="1" applyProtection="1">
      <alignment horizontal="left"/>
    </xf>
    <xf numFmtId="0" fontId="6" fillId="3" borderId="10" xfId="4" applyFont="1" applyFill="1" applyBorder="1" applyAlignment="1" applyProtection="1">
      <alignment horizontal="left" vertical="top"/>
      <protection locked="0"/>
    </xf>
    <xf numFmtId="14" fontId="6" fillId="3" borderId="11" xfId="4" applyNumberFormat="1" applyFont="1" applyFill="1" applyBorder="1" applyAlignment="1" applyProtection="1">
      <alignment horizontal="left" vertical="top"/>
      <protection locked="0"/>
    </xf>
    <xf numFmtId="0" fontId="5" fillId="2" borderId="9" xfId="8" applyFont="1" applyFill="1" applyBorder="1" applyAlignment="1" applyProtection="1">
      <alignment horizontal="left"/>
    </xf>
    <xf numFmtId="0" fontId="5" fillId="2" borderId="10" xfId="8" applyFont="1" applyFill="1" applyBorder="1" applyAlignment="1" applyProtection="1">
      <alignment horizontal="left"/>
    </xf>
    <xf numFmtId="0" fontId="5" fillId="2" borderId="10" xfId="8" applyFont="1" applyFill="1" applyBorder="1" applyAlignment="1" applyProtection="1">
      <alignment horizontal="center"/>
    </xf>
    <xf numFmtId="0" fontId="5" fillId="2" borderId="11" xfId="8" applyFont="1" applyFill="1" applyBorder="1" applyAlignment="1" applyProtection="1">
      <alignment horizontal="left"/>
    </xf>
    <xf numFmtId="0" fontId="5" fillId="2" borderId="0" xfId="8" applyFont="1" applyFill="1" applyBorder="1" applyAlignment="1" applyProtection="1">
      <alignment horizontal="center"/>
    </xf>
    <xf numFmtId="0" fontId="6" fillId="0" borderId="0" xfId="4" applyFont="1" applyFill="1" applyBorder="1" applyAlignment="1" applyProtection="1">
      <alignment vertical="center"/>
    </xf>
    <xf numFmtId="0" fontId="12" fillId="0" borderId="10" xfId="0" applyFont="1" applyBorder="1" applyProtection="1"/>
    <xf numFmtId="0" fontId="9" fillId="0" borderId="0" xfId="6" applyProtection="1"/>
    <xf numFmtId="0" fontId="0" fillId="0" borderId="0" xfId="0" applyFont="1" applyProtection="1"/>
    <xf numFmtId="0" fontId="9" fillId="0" borderId="0" xfId="6" applyAlignment="1" applyProtection="1">
      <alignment horizontal="right"/>
    </xf>
    <xf numFmtId="0" fontId="13" fillId="0" borderId="0" xfId="0" applyFont="1" applyAlignment="1" applyProtection="1">
      <alignment horizontal="right"/>
    </xf>
    <xf numFmtId="0" fontId="2" fillId="0" borderId="0" xfId="0" applyFont="1" applyAlignment="1" applyProtection="1">
      <alignment horizontal="center"/>
    </xf>
    <xf numFmtId="0" fontId="2" fillId="0" borderId="0" xfId="0" applyFont="1" applyBorder="1" applyAlignment="1" applyProtection="1"/>
    <xf numFmtId="0" fontId="0" fillId="0" borderId="0" xfId="0" applyFont="1" applyAlignment="1" applyProtection="1">
      <alignment horizontal="center"/>
    </xf>
    <xf numFmtId="0" fontId="2" fillId="0" borderId="1" xfId="0" applyFont="1" applyBorder="1" applyAlignment="1" applyProtection="1">
      <alignment horizontal="center"/>
    </xf>
    <xf numFmtId="0" fontId="10" fillId="0" borderId="13" xfId="9" applyFont="1" applyFill="1" applyBorder="1" applyAlignment="1" applyProtection="1">
      <alignment horizontal="center" vertical="center" wrapText="1"/>
    </xf>
    <xf numFmtId="2" fontId="10" fillId="0" borderId="13" xfId="9" applyNumberFormat="1" applyFont="1" applyFill="1" applyBorder="1" applyAlignment="1" applyProtection="1">
      <alignment horizontal="center" vertical="center" wrapText="1"/>
    </xf>
    <xf numFmtId="0" fontId="10" fillId="0" borderId="14" xfId="9" applyFont="1" applyFill="1" applyBorder="1" applyAlignment="1" applyProtection="1">
      <alignment horizontal="center" vertical="center"/>
    </xf>
    <xf numFmtId="2" fontId="14" fillId="0" borderId="14" xfId="9" applyNumberFormat="1" applyFont="1" applyFill="1" applyBorder="1" applyAlignment="1" applyProtection="1">
      <alignment horizontal="center" vertical="center"/>
    </xf>
    <xf numFmtId="0" fontId="14" fillId="0" borderId="14" xfId="9" applyFont="1" applyFill="1" applyBorder="1" applyAlignment="1" applyProtection="1">
      <alignment horizontal="center" vertical="center"/>
    </xf>
    <xf numFmtId="0" fontId="10" fillId="0" borderId="1" xfId="9" applyFont="1" applyFill="1" applyBorder="1" applyAlignment="1" applyProtection="1">
      <alignment horizontal="center" vertical="center"/>
    </xf>
    <xf numFmtId="0" fontId="10" fillId="0" borderId="0" xfId="9" applyFont="1" applyFill="1" applyBorder="1" applyAlignment="1" applyProtection="1">
      <alignment horizontal="center" vertical="center"/>
    </xf>
    <xf numFmtId="164" fontId="10" fillId="0" borderId="0" xfId="8" applyNumberFormat="1" applyFont="1" applyFill="1" applyBorder="1" applyAlignment="1" applyProtection="1">
      <alignment horizontal="right" vertical="center" indent="1"/>
    </xf>
    <xf numFmtId="0" fontId="10" fillId="0" borderId="0" xfId="10" applyFont="1" applyFill="1" applyBorder="1" applyAlignment="1" applyProtection="1">
      <alignment horizontal="left" vertical="center"/>
    </xf>
    <xf numFmtId="164" fontId="5" fillId="0" borderId="1" xfId="8" applyNumberFormat="1" applyFont="1" applyFill="1" applyBorder="1" applyAlignment="1" applyProtection="1">
      <alignment horizontal="center" vertical="center"/>
    </xf>
    <xf numFmtId="0" fontId="5" fillId="0" borderId="1" xfId="8" applyFont="1" applyFill="1" applyBorder="1" applyAlignment="1" applyProtection="1">
      <alignment vertical="center"/>
    </xf>
    <xf numFmtId="0" fontId="14" fillId="0" borderId="1" xfId="8" applyFont="1" applyFill="1" applyBorder="1" applyAlignment="1" applyProtection="1">
      <alignment vertical="center"/>
    </xf>
    <xf numFmtId="0" fontId="14" fillId="0" borderId="1" xfId="10" applyFont="1" applyFill="1" applyBorder="1" applyAlignment="1" applyProtection="1">
      <alignment horizontal="left" vertical="center"/>
    </xf>
    <xf numFmtId="43" fontId="0" fillId="4" borderId="1" xfId="1" applyFont="1" applyFill="1" applyBorder="1" applyProtection="1">
      <protection locked="0"/>
    </xf>
    <xf numFmtId="43" fontId="0" fillId="0" borderId="1" xfId="1" applyFont="1" applyBorder="1" applyProtection="1"/>
    <xf numFmtId="43" fontId="0" fillId="5" borderId="1" xfId="1" applyFont="1" applyFill="1" applyBorder="1" applyProtection="1"/>
    <xf numFmtId="164" fontId="5" fillId="4" borderId="1" xfId="8" applyNumberFormat="1" applyFont="1" applyFill="1" applyBorder="1" applyAlignment="1" applyProtection="1">
      <alignment horizontal="center" vertical="center"/>
      <protection locked="0"/>
    </xf>
    <xf numFmtId="0" fontId="5" fillId="0" borderId="1" xfId="10" applyFont="1" applyFill="1" applyBorder="1" applyAlignment="1" applyProtection="1">
      <alignment horizontal="left" vertical="center"/>
    </xf>
    <xf numFmtId="8" fontId="14" fillId="0" borderId="1" xfId="8" applyNumberFormat="1" applyFont="1" applyFill="1" applyBorder="1" applyAlignment="1" applyProtection="1">
      <alignment vertical="center"/>
    </xf>
    <xf numFmtId="43" fontId="0" fillId="0" borderId="1" xfId="1" applyFont="1" applyFill="1" applyBorder="1" applyProtection="1"/>
    <xf numFmtId="164" fontId="5" fillId="0" borderId="0" xfId="8" applyNumberFormat="1" applyFont="1" applyFill="1" applyBorder="1" applyAlignment="1" applyProtection="1">
      <alignment horizontal="right" vertical="center" indent="1"/>
    </xf>
    <xf numFmtId="0" fontId="5" fillId="0" borderId="0" xfId="10" applyFont="1" applyFill="1" applyBorder="1" applyAlignment="1" applyProtection="1">
      <alignment horizontal="left" vertical="center"/>
    </xf>
    <xf numFmtId="0" fontId="5" fillId="0" borderId="0" xfId="8" applyFont="1" applyFill="1" applyBorder="1" applyAlignment="1" applyProtection="1">
      <alignment vertical="center"/>
    </xf>
    <xf numFmtId="0" fontId="11" fillId="2" borderId="5" xfId="8" applyFont="1" applyFill="1" applyBorder="1" applyProtection="1"/>
    <xf numFmtId="0" fontId="0" fillId="0" borderId="5" xfId="0" applyFont="1" applyBorder="1" applyProtection="1"/>
    <xf numFmtId="0" fontId="0" fillId="0" borderId="6" xfId="0" applyFont="1" applyBorder="1" applyProtection="1"/>
    <xf numFmtId="0" fontId="0" fillId="0" borderId="8" xfId="0" applyFont="1" applyBorder="1" applyProtection="1"/>
    <xf numFmtId="0" fontId="10" fillId="2" borderId="0" xfId="8" applyFont="1" applyFill="1" applyBorder="1" applyProtection="1"/>
    <xf numFmtId="14" fontId="10" fillId="0" borderId="10" xfId="8" applyNumberFormat="1" applyFont="1" applyFill="1" applyBorder="1" applyProtection="1"/>
    <xf numFmtId="0" fontId="5" fillId="2" borderId="9" xfId="8" applyFont="1" applyFill="1" applyBorder="1" applyAlignment="1" applyProtection="1"/>
    <xf numFmtId="0" fontId="5" fillId="2" borderId="10" xfId="8" applyFont="1" applyFill="1" applyBorder="1" applyAlignment="1" applyProtection="1"/>
    <xf numFmtId="0" fontId="5" fillId="2" borderId="10" xfId="8" applyFont="1" applyFill="1" applyBorder="1" applyProtection="1"/>
    <xf numFmtId="0" fontId="11" fillId="2" borderId="10" xfId="8" applyFont="1" applyFill="1" applyBorder="1" applyProtection="1"/>
    <xf numFmtId="0" fontId="0" fillId="0" borderId="10" xfId="0" applyFont="1" applyBorder="1" applyProtection="1"/>
    <xf numFmtId="0" fontId="0" fillId="0" borderId="11" xfId="0" applyFont="1" applyBorder="1" applyProtection="1"/>
    <xf numFmtId="0" fontId="10" fillId="0" borderId="0" xfId="8" applyFont="1" applyFill="1" applyBorder="1" applyAlignment="1" applyProtection="1">
      <alignment horizontal="center" vertical="center"/>
    </xf>
    <xf numFmtId="0" fontId="10" fillId="0" borderId="0" xfId="8" applyFont="1" applyFill="1" applyBorder="1" applyAlignment="1" applyProtection="1">
      <alignment horizontal="left" vertical="center"/>
    </xf>
    <xf numFmtId="164" fontId="5" fillId="0" borderId="0" xfId="10" applyNumberFormat="1" applyFont="1" applyFill="1" applyBorder="1" applyAlignment="1" applyProtection="1">
      <alignment horizontal="center" vertical="center"/>
    </xf>
    <xf numFmtId="164" fontId="10" fillId="0" borderId="0" xfId="10" applyNumberFormat="1" applyFont="1" applyFill="1" applyBorder="1" applyAlignment="1" applyProtection="1">
      <alignment horizontal="center" vertical="center"/>
    </xf>
    <xf numFmtId="0" fontId="5" fillId="0" borderId="0" xfId="8" applyFont="1" applyFill="1" applyBorder="1" applyAlignment="1" applyProtection="1">
      <alignment horizontal="center" vertical="center"/>
    </xf>
    <xf numFmtId="0" fontId="15" fillId="0" borderId="0" xfId="8" applyFont="1" applyFill="1" applyBorder="1" applyAlignment="1" applyProtection="1">
      <alignment horizontal="center" vertical="center" wrapText="1"/>
    </xf>
    <xf numFmtId="0" fontId="15" fillId="0" borderId="0" xfId="8" applyFont="1" applyFill="1" applyBorder="1" applyAlignment="1" applyProtection="1">
      <alignment horizontal="left" vertical="center"/>
    </xf>
    <xf numFmtId="0" fontId="15" fillId="0" borderId="0" xfId="8" applyFont="1" applyFill="1" applyBorder="1" applyAlignment="1" applyProtection="1">
      <alignment horizontal="center" vertical="center"/>
    </xf>
    <xf numFmtId="0" fontId="2" fillId="0" borderId="0" xfId="0" applyFont="1" applyAlignment="1" applyProtection="1"/>
    <xf numFmtId="0" fontId="10" fillId="0" borderId="13" xfId="8" applyFont="1" applyFill="1" applyBorder="1" applyAlignment="1" applyProtection="1">
      <alignment horizontal="center" vertical="center" wrapText="1"/>
    </xf>
    <xf numFmtId="44" fontId="10" fillId="0" borderId="13" xfId="7" applyFont="1" applyFill="1" applyBorder="1" applyAlignment="1" applyProtection="1">
      <alignment horizontal="center" vertical="center" wrapText="1"/>
    </xf>
    <xf numFmtId="0" fontId="10" fillId="0" borderId="14" xfId="8" applyFont="1" applyFill="1" applyBorder="1" applyAlignment="1" applyProtection="1">
      <alignment horizontal="center" vertical="center"/>
    </xf>
    <xf numFmtId="0" fontId="14" fillId="0" borderId="14" xfId="8" applyFont="1" applyFill="1" applyBorder="1" applyAlignment="1" applyProtection="1">
      <alignment horizontal="center" vertical="center"/>
    </xf>
    <xf numFmtId="44" fontId="14" fillId="0" borderId="14" xfId="7" applyFont="1" applyFill="1" applyBorder="1" applyAlignment="1" applyProtection="1">
      <alignment horizontal="center" vertical="center" wrapText="1"/>
    </xf>
    <xf numFmtId="16" fontId="14" fillId="0" borderId="14" xfId="8" quotePrefix="1" applyNumberFormat="1" applyFont="1" applyFill="1" applyBorder="1" applyAlignment="1" applyProtection="1">
      <alignment horizontal="center" vertical="center"/>
    </xf>
    <xf numFmtId="0" fontId="14" fillId="0" borderId="14" xfId="8" applyFont="1" applyFill="1" applyBorder="1" applyAlignment="1" applyProtection="1">
      <alignment horizontal="center" vertical="center" wrapText="1"/>
    </xf>
    <xf numFmtId="16" fontId="14" fillId="0" borderId="14" xfId="8" quotePrefix="1" applyNumberFormat="1" applyFont="1" applyFill="1" applyBorder="1" applyAlignment="1" applyProtection="1">
      <alignment horizontal="center" vertical="center" wrapText="1"/>
    </xf>
    <xf numFmtId="0" fontId="10" fillId="0" borderId="1" xfId="8" applyFont="1" applyFill="1" applyBorder="1" applyAlignment="1" applyProtection="1">
      <alignment horizontal="center" vertical="center"/>
    </xf>
    <xf numFmtId="44" fontId="7" fillId="4" borderId="1" xfId="2" applyFont="1" applyFill="1" applyBorder="1" applyAlignment="1" applyProtection="1">
      <alignment vertical="center"/>
      <protection locked="0"/>
    </xf>
    <xf numFmtId="44" fontId="0" fillId="6" borderId="1" xfId="2" applyFont="1" applyFill="1" applyBorder="1" applyProtection="1">
      <protection locked="0"/>
    </xf>
    <xf numFmtId="43" fontId="0" fillId="0" borderId="1" xfId="0" applyNumberFormat="1" applyFont="1" applyBorder="1" applyProtection="1"/>
    <xf numFmtId="44" fontId="0" fillId="0" borderId="1" xfId="2" applyFont="1" applyBorder="1" applyProtection="1"/>
    <xf numFmtId="44" fontId="0" fillId="0" borderId="1" xfId="0" applyNumberFormat="1" applyFont="1" applyBorder="1" applyProtection="1"/>
    <xf numFmtId="44" fontId="0" fillId="0" borderId="1" xfId="2" applyFont="1" applyBorder="1" applyAlignment="1" applyProtection="1">
      <alignment horizontal="right"/>
    </xf>
    <xf numFmtId="44" fontId="0" fillId="4" borderId="1" xfId="2" applyFont="1" applyFill="1" applyBorder="1" applyProtection="1">
      <protection locked="0"/>
    </xf>
    <xf numFmtId="0" fontId="0" fillId="0" borderId="0" xfId="0" applyFont="1" applyAlignment="1" applyProtection="1">
      <alignment horizontal="right"/>
    </xf>
    <xf numFmtId="164" fontId="10" fillId="0" borderId="2" xfId="8" applyNumberFormat="1" applyFont="1" applyFill="1" applyBorder="1" applyAlignment="1" applyProtection="1">
      <alignment horizontal="right" vertical="center" indent="1"/>
    </xf>
    <xf numFmtId="0" fontId="10" fillId="0" borderId="12" xfId="10" applyFont="1" applyFill="1" applyBorder="1" applyAlignment="1" applyProtection="1">
      <alignment horizontal="left" vertical="center"/>
    </xf>
    <xf numFmtId="0" fontId="10" fillId="0" borderId="3" xfId="8" applyFont="1" applyFill="1" applyBorder="1" applyAlignment="1" applyProtection="1">
      <alignment vertical="center"/>
    </xf>
    <xf numFmtId="44" fontId="2" fillId="4" borderId="1" xfId="2" applyFont="1" applyFill="1" applyBorder="1" applyProtection="1">
      <protection locked="0"/>
    </xf>
    <xf numFmtId="43" fontId="2" fillId="0" borderId="1" xfId="1" applyFont="1" applyBorder="1" applyProtection="1"/>
    <xf numFmtId="44" fontId="2" fillId="0" borderId="1" xfId="2" applyFont="1" applyBorder="1" applyAlignment="1" applyProtection="1">
      <alignment horizontal="right"/>
    </xf>
    <xf numFmtId="44" fontId="2" fillId="0" borderId="13" xfId="2" applyFont="1" applyBorder="1" applyProtection="1"/>
    <xf numFmtId="44" fontId="16" fillId="0" borderId="0" xfId="0" applyNumberFormat="1" applyFont="1" applyAlignment="1" applyProtection="1">
      <alignment horizontal="center"/>
    </xf>
    <xf numFmtId="44" fontId="2" fillId="0" borderId="15" xfId="0" applyNumberFormat="1" applyFont="1" applyBorder="1" applyProtection="1"/>
    <xf numFmtId="0" fontId="13" fillId="0" borderId="0" xfId="0" applyFont="1" applyProtection="1"/>
    <xf numFmtId="0" fontId="10" fillId="0" borderId="0" xfId="8" applyFont="1" applyFill="1" applyBorder="1" applyAlignment="1" applyProtection="1">
      <alignment vertical="center"/>
    </xf>
    <xf numFmtId="43" fontId="2" fillId="0" borderId="0" xfId="1" applyFont="1" applyBorder="1" applyProtection="1"/>
    <xf numFmtId="0" fontId="11" fillId="0" borderId="0" xfId="8" applyFont="1" applyBorder="1" applyProtection="1"/>
    <xf numFmtId="0" fontId="11" fillId="0" borderId="0" xfId="8" applyFont="1" applyBorder="1" applyAlignment="1" applyProtection="1">
      <alignment horizontal="center"/>
    </xf>
    <xf numFmtId="0" fontId="11" fillId="0" borderId="0" xfId="8" applyFont="1" applyFill="1" applyBorder="1" applyProtection="1"/>
    <xf numFmtId="164" fontId="5" fillId="0" borderId="0" xfId="8" applyNumberFormat="1" applyFont="1" applyFill="1" applyBorder="1" applyAlignment="1" applyProtection="1">
      <alignment horizontal="center" vertical="center"/>
    </xf>
    <xf numFmtId="0" fontId="10" fillId="0" borderId="0" xfId="10" applyFont="1" applyFill="1" applyBorder="1" applyAlignment="1" applyProtection="1">
      <alignment horizontal="right" vertical="center"/>
    </xf>
    <xf numFmtId="0" fontId="15" fillId="0" borderId="0" xfId="8" applyFont="1" applyFill="1" applyBorder="1" applyAlignment="1" applyProtection="1">
      <alignment vertical="center"/>
    </xf>
    <xf numFmtId="0" fontId="10" fillId="0" borderId="0" xfId="8" applyFont="1" applyFill="1" applyBorder="1" applyAlignment="1" applyProtection="1">
      <alignment horizontal="right" vertical="center"/>
    </xf>
    <xf numFmtId="0" fontId="0" fillId="0" borderId="0" xfId="0" applyFont="1" applyFill="1" applyProtection="1"/>
    <xf numFmtId="164" fontId="5" fillId="0" borderId="1" xfId="8" applyNumberFormat="1" applyFont="1" applyFill="1" applyBorder="1" applyAlignment="1" applyProtection="1">
      <alignment horizontal="left" vertical="center"/>
    </xf>
    <xf numFmtId="44" fontId="0" fillId="0" borderId="0" xfId="2" applyFont="1" applyProtection="1"/>
    <xf numFmtId="44" fontId="2" fillId="0" borderId="0" xfId="0" applyNumberFormat="1" applyFont="1" applyBorder="1" applyProtection="1"/>
    <xf numFmtId="44" fontId="2" fillId="0" borderId="0" xfId="2" applyFont="1" applyFill="1" applyBorder="1" applyProtection="1"/>
    <xf numFmtId="43" fontId="2" fillId="0" borderId="0" xfId="1" applyFont="1" applyFill="1" applyBorder="1" applyProtection="1"/>
    <xf numFmtId="44" fontId="2" fillId="0" borderId="0" xfId="2" applyFont="1" applyFill="1" applyBorder="1" applyAlignment="1" applyProtection="1">
      <alignment horizontal="right"/>
    </xf>
    <xf numFmtId="0" fontId="0" fillId="0" borderId="0" xfId="0" applyFont="1" applyFill="1" applyBorder="1" applyProtection="1"/>
    <xf numFmtId="44" fontId="16" fillId="0" borderId="0" xfId="0" applyNumberFormat="1" applyFont="1" applyFill="1" applyBorder="1" applyAlignment="1" applyProtection="1">
      <alignment horizontal="center"/>
    </xf>
    <xf numFmtId="44" fontId="2" fillId="0" borderId="0" xfId="0" applyNumberFormat="1" applyFont="1" applyFill="1" applyBorder="1" applyProtection="1"/>
    <xf numFmtId="0" fontId="13" fillId="0" borderId="0" xfId="0" applyFont="1" applyFill="1" applyBorder="1" applyProtection="1"/>
    <xf numFmtId="44" fontId="2" fillId="0" borderId="1" xfId="2" applyFont="1" applyBorder="1" applyProtection="1"/>
    <xf numFmtId="0" fontId="14" fillId="0" borderId="1" xfId="8" applyFont="1" applyFill="1" applyBorder="1" applyAlignment="1" applyProtection="1">
      <alignment horizontal="left" vertical="center"/>
    </xf>
    <xf numFmtId="164" fontId="5" fillId="0" borderId="13" xfId="8" applyNumberFormat="1" applyFont="1" applyFill="1" applyBorder="1" applyAlignment="1" applyProtection="1">
      <alignment horizontal="center" vertical="center"/>
    </xf>
    <xf numFmtId="164" fontId="5" fillId="0" borderId="13" xfId="8" applyNumberFormat="1" applyFont="1" applyFill="1" applyBorder="1" applyAlignment="1" applyProtection="1">
      <alignment horizontal="left" vertical="center"/>
    </xf>
    <xf numFmtId="0" fontId="10" fillId="0" borderId="0" xfId="9" applyFont="1" applyFill="1" applyBorder="1" applyAlignment="1" applyProtection="1">
      <alignment horizontal="left" vertical="center"/>
    </xf>
    <xf numFmtId="164" fontId="17" fillId="0" borderId="0" xfId="8" applyNumberFormat="1" applyFont="1" applyFill="1" applyBorder="1" applyAlignment="1" applyProtection="1">
      <alignment horizontal="right" vertical="center" indent="1"/>
    </xf>
    <xf numFmtId="0" fontId="17" fillId="0" borderId="0" xfId="10" applyFont="1" applyFill="1" applyBorder="1" applyAlignment="1" applyProtection="1">
      <alignment horizontal="left" vertical="center"/>
    </xf>
    <xf numFmtId="0" fontId="17" fillId="0" borderId="0" xfId="8" applyFont="1" applyFill="1" applyBorder="1" applyAlignment="1" applyProtection="1">
      <alignment horizontal="center" vertical="center"/>
    </xf>
    <xf numFmtId="0" fontId="17" fillId="0" borderId="0" xfId="8" applyFont="1" applyFill="1" applyBorder="1" applyAlignment="1" applyProtection="1">
      <alignment vertical="center"/>
    </xf>
    <xf numFmtId="43" fontId="7" fillId="4" borderId="1" xfId="1" applyFont="1" applyFill="1" applyBorder="1" applyAlignment="1" applyProtection="1">
      <alignment vertical="center"/>
      <protection locked="0"/>
    </xf>
    <xf numFmtId="43" fontId="1" fillId="4" borderId="1" xfId="1" applyFont="1" applyFill="1" applyBorder="1" applyProtection="1">
      <protection locked="0"/>
    </xf>
    <xf numFmtId="43" fontId="1" fillId="0" borderId="1" xfId="1" applyFont="1" applyBorder="1" applyProtection="1"/>
    <xf numFmtId="43" fontId="1" fillId="5" borderId="1" xfId="1" applyFont="1" applyFill="1" applyBorder="1" applyProtection="1"/>
    <xf numFmtId="0" fontId="0" fillId="0" borderId="0" xfId="0" applyFont="1" applyFill="1" applyBorder="1" applyAlignment="1" applyProtection="1">
      <alignment horizontal="right"/>
    </xf>
    <xf numFmtId="0" fontId="2" fillId="0" borderId="0" xfId="0" applyFont="1" applyFill="1" applyAlignment="1" applyProtection="1">
      <alignment horizontal="center"/>
    </xf>
    <xf numFmtId="0" fontId="5" fillId="0" borderId="0" xfId="4" applyFont="1" applyAlignment="1" applyProtection="1">
      <alignment horizontal="center" vertical="center"/>
    </xf>
    <xf numFmtId="0" fontId="7" fillId="0" borderId="1" xfId="4" applyFont="1" applyBorder="1" applyAlignment="1" applyProtection="1">
      <alignment horizontal="center" vertical="center"/>
    </xf>
    <xf numFmtId="0" fontId="6" fillId="0" borderId="1" xfId="4" applyFont="1" applyBorder="1" applyAlignment="1" applyProtection="1">
      <alignment horizontal="center" vertical="center" wrapText="1"/>
    </xf>
    <xf numFmtId="0" fontId="1" fillId="0" borderId="0" xfId="0" applyFont="1" applyAlignment="1" applyProtection="1">
      <alignment horizontal="center" vertical="center"/>
    </xf>
    <xf numFmtId="164" fontId="10" fillId="0" borderId="0" xfId="8" applyNumberFormat="1" applyFont="1" applyFill="1" applyBorder="1" applyAlignment="1" applyProtection="1">
      <alignment horizontal="center" vertical="center"/>
    </xf>
    <xf numFmtId="164" fontId="10" fillId="0" borderId="2" xfId="8" applyNumberFormat="1" applyFont="1" applyFill="1" applyBorder="1" applyAlignment="1" applyProtection="1">
      <alignment horizontal="center" vertical="center"/>
    </xf>
    <xf numFmtId="9" fontId="7" fillId="0" borderId="1" xfId="3" applyFont="1" applyBorder="1" applyAlignment="1" applyProtection="1">
      <alignment horizontal="center" vertical="center"/>
    </xf>
    <xf numFmtId="9" fontId="6" fillId="0" borderId="1" xfId="3" applyFont="1" applyBorder="1" applyAlignment="1" applyProtection="1">
      <alignment horizontal="center" vertical="center"/>
    </xf>
    <xf numFmtId="43" fontId="0" fillId="0" borderId="0" xfId="1" applyFont="1" applyFill="1" applyBorder="1" applyProtection="1"/>
    <xf numFmtId="0" fontId="14" fillId="0" borderId="0" xfId="8" applyFont="1" applyFill="1" applyBorder="1" applyAlignment="1" applyProtection="1">
      <alignment vertical="center"/>
    </xf>
    <xf numFmtId="0" fontId="14" fillId="0" borderId="0" xfId="10" applyFont="1" applyFill="1" applyBorder="1" applyAlignment="1" applyProtection="1">
      <alignment horizontal="left" vertical="center"/>
    </xf>
    <xf numFmtId="0" fontId="5" fillId="0" borderId="1" xfId="8" applyFont="1" applyFill="1" applyBorder="1" applyAlignment="1" applyProtection="1">
      <alignment horizontal="left" vertical="center"/>
    </xf>
    <xf numFmtId="0" fontId="0" fillId="0" borderId="0" xfId="0" applyFont="1" applyProtection="1"/>
    <xf numFmtId="164" fontId="5" fillId="0" borderId="1" xfId="8" applyNumberFormat="1" applyFont="1" applyFill="1" applyBorder="1" applyAlignment="1" applyProtection="1">
      <alignment horizontal="center" vertical="center"/>
    </xf>
    <xf numFmtId="0" fontId="14" fillId="0" borderId="1" xfId="8" applyFont="1" applyFill="1" applyBorder="1" applyAlignment="1" applyProtection="1">
      <alignment vertical="center"/>
    </xf>
    <xf numFmtId="43" fontId="0" fillId="0" borderId="1" xfId="1" applyFont="1" applyBorder="1" applyProtection="1"/>
    <xf numFmtId="164" fontId="5" fillId="4" borderId="1" xfId="8" applyNumberFormat="1" applyFont="1" applyFill="1" applyBorder="1" applyAlignment="1" applyProtection="1">
      <alignment horizontal="center" vertical="center"/>
      <protection locked="0"/>
    </xf>
    <xf numFmtId="0" fontId="5" fillId="4" borderId="1" xfId="8" applyFont="1" applyFill="1" applyBorder="1" applyAlignment="1" applyProtection="1">
      <alignment horizontal="left" vertical="center"/>
      <protection locked="0"/>
    </xf>
    <xf numFmtId="0" fontId="5" fillId="0" borderId="1" xfId="10" applyFont="1" applyFill="1" applyBorder="1" applyAlignment="1" applyProtection="1">
      <alignment horizontal="left" vertical="center"/>
    </xf>
    <xf numFmtId="44" fontId="7" fillId="4" borderId="1" xfId="2" applyFont="1" applyFill="1" applyBorder="1" applyAlignment="1" applyProtection="1">
      <alignment vertical="center"/>
      <protection locked="0"/>
    </xf>
    <xf numFmtId="44" fontId="0" fillId="0" borderId="1" xfId="2" applyFont="1" applyBorder="1" applyProtection="1"/>
    <xf numFmtId="44" fontId="0" fillId="0" borderId="1" xfId="0" applyNumberFormat="1" applyFont="1" applyBorder="1" applyProtection="1"/>
    <xf numFmtId="44" fontId="0" fillId="0" borderId="1" xfId="2" applyFont="1" applyBorder="1" applyAlignment="1" applyProtection="1">
      <alignment horizontal="right"/>
    </xf>
    <xf numFmtId="44" fontId="0" fillId="4" borderId="1" xfId="2" applyFont="1" applyFill="1" applyBorder="1" applyProtection="1">
      <protection locked="0"/>
    </xf>
    <xf numFmtId="44" fontId="2" fillId="0" borderId="1" xfId="2" applyFont="1" applyBorder="1" applyAlignment="1" applyProtection="1">
      <alignment horizontal="right"/>
    </xf>
    <xf numFmtId="164" fontId="5" fillId="0" borderId="0" xfId="8" applyNumberFormat="1" applyFont="1" applyFill="1" applyBorder="1" applyAlignment="1" applyProtection="1">
      <alignment horizontal="center" vertical="center"/>
    </xf>
    <xf numFmtId="164" fontId="5" fillId="0" borderId="1" xfId="8" applyNumberFormat="1" applyFont="1" applyFill="1" applyBorder="1" applyAlignment="1" applyProtection="1">
      <alignment horizontal="left" vertical="center"/>
    </xf>
    <xf numFmtId="0" fontId="14" fillId="0" borderId="1" xfId="8" applyFont="1" applyFill="1" applyBorder="1" applyAlignment="1" applyProtection="1">
      <alignment horizontal="left" vertical="center"/>
    </xf>
    <xf numFmtId="164" fontId="5" fillId="0" borderId="0" xfId="8" applyNumberFormat="1" applyFont="1" applyFill="1" applyBorder="1" applyAlignment="1" applyProtection="1">
      <alignment horizontal="left" vertical="center"/>
    </xf>
    <xf numFmtId="164" fontId="10" fillId="0" borderId="0" xfId="8" applyNumberFormat="1" applyFont="1" applyFill="1" applyBorder="1" applyAlignment="1" applyProtection="1">
      <alignment horizontal="left" vertical="center"/>
    </xf>
    <xf numFmtId="44" fontId="7" fillId="0" borderId="0" xfId="2" applyFont="1" applyFill="1" applyBorder="1" applyAlignment="1" applyProtection="1">
      <alignment vertical="center"/>
    </xf>
    <xf numFmtId="44" fontId="0" fillId="0" borderId="0" xfId="2" applyFont="1" applyFill="1" applyBorder="1" applyProtection="1"/>
    <xf numFmtId="44" fontId="0" fillId="0" borderId="0" xfId="0" applyNumberFormat="1" applyFont="1" applyFill="1" applyBorder="1" applyProtection="1"/>
    <xf numFmtId="44" fontId="0" fillId="0" borderId="0" xfId="2" applyFont="1" applyFill="1" applyBorder="1" applyAlignment="1" applyProtection="1">
      <alignment horizontal="right"/>
    </xf>
    <xf numFmtId="0" fontId="0" fillId="0" borderId="0" xfId="0" applyFont="1" applyProtection="1"/>
    <xf numFmtId="0" fontId="10" fillId="0" borderId="13" xfId="9" applyFont="1" applyFill="1" applyBorder="1" applyAlignment="1" applyProtection="1">
      <alignment horizontal="center" vertical="center" wrapText="1"/>
    </xf>
    <xf numFmtId="164" fontId="5" fillId="4" borderId="1" xfId="8" applyNumberFormat="1" applyFont="1" applyFill="1" applyBorder="1" applyAlignment="1" applyProtection="1">
      <alignment horizontal="center" vertical="center"/>
      <protection locked="0"/>
    </xf>
    <xf numFmtId="0" fontId="5" fillId="4" borderId="1" xfId="8" applyFont="1" applyFill="1" applyBorder="1" applyAlignment="1" applyProtection="1">
      <alignment horizontal="left" vertical="center"/>
      <protection locked="0"/>
    </xf>
    <xf numFmtId="0" fontId="5" fillId="0" borderId="1" xfId="10" applyFont="1" applyFill="1" applyBorder="1" applyAlignment="1" applyProtection="1">
      <alignment horizontal="left" vertical="center"/>
    </xf>
    <xf numFmtId="164" fontId="5" fillId="0" borderId="0" xfId="8" applyNumberFormat="1" applyFont="1" applyFill="1" applyBorder="1" applyAlignment="1" applyProtection="1">
      <alignment horizontal="right" vertical="center" indent="1"/>
    </xf>
    <xf numFmtId="0" fontId="5" fillId="0" borderId="0" xfId="10" applyFont="1" applyFill="1" applyBorder="1" applyAlignment="1" applyProtection="1">
      <alignment horizontal="left" vertical="center"/>
    </xf>
    <xf numFmtId="0" fontId="5" fillId="0" borderId="0" xfId="8" applyFont="1" applyFill="1" applyBorder="1" applyAlignment="1" applyProtection="1">
      <alignment vertical="center"/>
    </xf>
    <xf numFmtId="44" fontId="7" fillId="4" borderId="1" xfId="2" applyFont="1" applyFill="1" applyBorder="1" applyAlignment="1" applyProtection="1">
      <alignment vertical="center"/>
      <protection locked="0"/>
    </xf>
    <xf numFmtId="44" fontId="0" fillId="6" borderId="1" xfId="2" applyFont="1" applyFill="1" applyBorder="1" applyProtection="1">
      <protection locked="0"/>
    </xf>
    <xf numFmtId="44" fontId="0" fillId="0" borderId="1" xfId="2" applyFont="1" applyBorder="1" applyAlignment="1" applyProtection="1">
      <alignment horizontal="right"/>
    </xf>
    <xf numFmtId="44" fontId="0" fillId="4" borderId="1" xfId="2" applyFont="1" applyFill="1" applyBorder="1" applyProtection="1">
      <protection locked="0"/>
    </xf>
    <xf numFmtId="0" fontId="0" fillId="0" borderId="0" xfId="0" applyFont="1" applyAlignment="1" applyProtection="1">
      <alignment horizontal="right"/>
    </xf>
    <xf numFmtId="164" fontId="10" fillId="0" borderId="2" xfId="8" applyNumberFormat="1" applyFont="1" applyFill="1" applyBorder="1" applyAlignment="1" applyProtection="1">
      <alignment horizontal="right" vertical="center" indent="1"/>
    </xf>
    <xf numFmtId="0" fontId="10" fillId="0" borderId="12" xfId="10" applyFont="1" applyFill="1" applyBorder="1" applyAlignment="1" applyProtection="1">
      <alignment horizontal="left" vertical="center"/>
    </xf>
    <xf numFmtId="0" fontId="10" fillId="0" borderId="3" xfId="8" applyFont="1" applyFill="1" applyBorder="1" applyAlignment="1" applyProtection="1">
      <alignment vertical="center"/>
    </xf>
    <xf numFmtId="44" fontId="2" fillId="4" borderId="1" xfId="2" applyFont="1" applyFill="1" applyBorder="1" applyProtection="1">
      <protection locked="0"/>
    </xf>
    <xf numFmtId="43" fontId="2" fillId="0" borderId="1" xfId="1" applyFont="1" applyBorder="1" applyProtection="1"/>
    <xf numFmtId="44" fontId="2" fillId="0" borderId="1" xfId="2" applyFont="1" applyBorder="1" applyAlignment="1" applyProtection="1">
      <alignment horizontal="right"/>
    </xf>
    <xf numFmtId="44" fontId="2" fillId="0" borderId="13" xfId="2" applyFont="1" applyBorder="1" applyProtection="1"/>
    <xf numFmtId="44" fontId="16" fillId="0" borderId="0" xfId="0" applyNumberFormat="1" applyFont="1" applyAlignment="1" applyProtection="1">
      <alignment horizontal="center"/>
    </xf>
    <xf numFmtId="44" fontId="2" fillId="0" borderId="15" xfId="0" applyNumberFormat="1" applyFont="1" applyBorder="1" applyProtection="1"/>
    <xf numFmtId="0" fontId="13" fillId="0" borderId="0" xfId="0" applyFont="1" applyProtection="1"/>
    <xf numFmtId="44" fontId="2" fillId="0" borderId="1" xfId="2" applyFont="1" applyBorder="1" applyProtection="1"/>
    <xf numFmtId="0" fontId="14" fillId="0" borderId="1" xfId="8" applyFont="1" applyFill="1" applyBorder="1" applyAlignment="1" applyProtection="1">
      <alignment horizontal="left" vertical="center"/>
    </xf>
    <xf numFmtId="0" fontId="5" fillId="0" borderId="12" xfId="10" applyFont="1" applyFill="1" applyBorder="1" applyAlignment="1" applyProtection="1">
      <alignment horizontal="left" vertical="center"/>
    </xf>
    <xf numFmtId="0" fontId="2" fillId="0" borderId="0" xfId="0" applyFont="1" applyFill="1" applyAlignment="1" applyProtection="1">
      <alignment horizontal="center"/>
    </xf>
    <xf numFmtId="0" fontId="12" fillId="0" borderId="10" xfId="0" applyFont="1" applyFill="1" applyBorder="1" applyProtection="1"/>
    <xf numFmtId="0" fontId="9" fillId="0" borderId="0" xfId="6" applyFill="1" applyProtection="1"/>
    <xf numFmtId="0" fontId="9" fillId="0" borderId="0" xfId="6" applyFill="1" applyAlignment="1" applyProtection="1">
      <alignment horizontal="right"/>
    </xf>
    <xf numFmtId="0" fontId="13" fillId="0" borderId="0" xfId="0" applyFont="1" applyFill="1" applyAlignment="1" applyProtection="1">
      <alignment horizontal="right"/>
    </xf>
    <xf numFmtId="0" fontId="2" fillId="0" borderId="0" xfId="0" applyFont="1" applyFill="1" applyBorder="1" applyAlignment="1" applyProtection="1"/>
    <xf numFmtId="0" fontId="0" fillId="0" borderId="0" xfId="0" applyFont="1" applyFill="1" applyAlignment="1" applyProtection="1">
      <alignment horizontal="center"/>
    </xf>
    <xf numFmtId="0" fontId="2" fillId="0" borderId="1" xfId="0" applyFont="1" applyFill="1" applyBorder="1" applyAlignment="1" applyProtection="1">
      <alignment horizontal="center"/>
    </xf>
    <xf numFmtId="0" fontId="10" fillId="0" borderId="4" xfId="8" applyFont="1" applyFill="1" applyBorder="1" applyProtection="1"/>
    <xf numFmtId="0" fontId="5" fillId="0" borderId="5" xfId="8" applyFont="1" applyFill="1" applyBorder="1" applyProtection="1"/>
    <xf numFmtId="0" fontId="11" fillId="0" borderId="5" xfId="8" applyFont="1" applyFill="1" applyBorder="1" applyProtection="1"/>
    <xf numFmtId="0" fontId="0" fillId="0" borderId="5" xfId="0" applyFont="1" applyFill="1" applyBorder="1" applyProtection="1"/>
    <xf numFmtId="0" fontId="0" fillId="0" borderId="6" xfId="0" applyFont="1" applyFill="1" applyBorder="1" applyProtection="1"/>
    <xf numFmtId="0" fontId="5" fillId="0" borderId="7" xfId="8" applyFont="1" applyFill="1" applyBorder="1" applyProtection="1"/>
    <xf numFmtId="0" fontId="5" fillId="0" borderId="0" xfId="8" applyFont="1" applyFill="1" applyBorder="1" applyProtection="1"/>
    <xf numFmtId="0" fontId="0" fillId="0" borderId="8" xfId="0" applyFont="1" applyFill="1" applyBorder="1" applyProtection="1"/>
    <xf numFmtId="0" fontId="5" fillId="0" borderId="0" xfId="8" applyFont="1" applyFill="1" applyBorder="1" applyAlignment="1" applyProtection="1">
      <alignment horizontal="left"/>
    </xf>
    <xf numFmtId="0" fontId="10" fillId="0" borderId="0" xfId="8" applyFont="1" applyFill="1" applyBorder="1" applyProtection="1"/>
    <xf numFmtId="0" fontId="5" fillId="0" borderId="9" xfId="8" applyFont="1" applyFill="1" applyBorder="1" applyAlignment="1" applyProtection="1"/>
    <xf numFmtId="0" fontId="5" fillId="0" borderId="10" xfId="8" applyFont="1" applyFill="1" applyBorder="1" applyAlignment="1" applyProtection="1"/>
    <xf numFmtId="0" fontId="5" fillId="0" borderId="10" xfId="8" applyFont="1" applyFill="1" applyBorder="1" applyAlignment="1" applyProtection="1">
      <alignment horizontal="center"/>
    </xf>
    <xf numFmtId="0" fontId="5" fillId="0" borderId="10" xfId="8" applyFont="1" applyFill="1" applyBorder="1" applyAlignment="1" applyProtection="1">
      <alignment horizontal="left"/>
    </xf>
    <xf numFmtId="0" fontId="5" fillId="0" borderId="10" xfId="8" applyFont="1" applyFill="1" applyBorder="1" applyProtection="1"/>
    <xf numFmtId="0" fontId="11" fillId="0" borderId="10" xfId="8" applyFont="1" applyFill="1" applyBorder="1" applyProtection="1"/>
    <xf numFmtId="0" fontId="0" fillId="0" borderId="10" xfId="0" applyFont="1" applyFill="1" applyBorder="1" applyProtection="1"/>
    <xf numFmtId="0" fontId="0" fillId="0" borderId="11" xfId="0" applyFont="1" applyFill="1" applyBorder="1" applyProtection="1"/>
    <xf numFmtId="0" fontId="2" fillId="0" borderId="0" xfId="0" applyFont="1" applyFill="1" applyAlignment="1" applyProtection="1"/>
    <xf numFmtId="43" fontId="2" fillId="0" borderId="1" xfId="1" applyFont="1" applyFill="1" applyBorder="1" applyProtection="1"/>
    <xf numFmtId="44" fontId="2" fillId="0" borderId="1" xfId="2" applyFont="1" applyFill="1" applyBorder="1" applyProtection="1"/>
    <xf numFmtId="44" fontId="2" fillId="0" borderId="1" xfId="2" applyFont="1" applyFill="1" applyBorder="1" applyAlignment="1" applyProtection="1">
      <alignment horizontal="right"/>
    </xf>
    <xf numFmtId="44" fontId="16" fillId="0" borderId="0" xfId="0" applyNumberFormat="1" applyFont="1" applyFill="1" applyAlignment="1" applyProtection="1">
      <alignment horizontal="center"/>
    </xf>
    <xf numFmtId="44" fontId="2" fillId="0" borderId="15" xfId="0" applyNumberFormat="1" applyFont="1" applyFill="1" applyBorder="1" applyProtection="1"/>
    <xf numFmtId="44" fontId="7" fillId="0" borderId="1" xfId="2" applyFont="1" applyFill="1" applyBorder="1" applyAlignment="1" applyProtection="1">
      <alignment vertical="center"/>
    </xf>
    <xf numFmtId="43" fontId="0" fillId="0" borderId="0" xfId="0" applyNumberFormat="1" applyFont="1" applyFill="1" applyBorder="1" applyProtection="1"/>
    <xf numFmtId="164" fontId="5" fillId="4" borderId="1" xfId="8" applyNumberFormat="1" applyFont="1" applyFill="1" applyBorder="1" applyAlignment="1" applyProtection="1">
      <alignment horizontal="right" vertical="center" indent="1"/>
      <protection locked="0"/>
    </xf>
    <xf numFmtId="0" fontId="5" fillId="4" borderId="1" xfId="10" applyFont="1" applyFill="1" applyBorder="1" applyAlignment="1" applyProtection="1">
      <alignment horizontal="left" vertical="center"/>
      <protection locked="0"/>
    </xf>
    <xf numFmtId="0" fontId="5" fillId="4" borderId="12" xfId="10" applyFont="1" applyFill="1" applyBorder="1" applyAlignment="1" applyProtection="1">
      <alignment horizontal="left" vertical="center"/>
      <protection locked="0"/>
    </xf>
    <xf numFmtId="164" fontId="5" fillId="0" borderId="1" xfId="8" applyNumberFormat="1" applyFont="1" applyFill="1" applyBorder="1" applyAlignment="1" applyProtection="1">
      <alignment horizontal="center" vertical="center"/>
    </xf>
    <xf numFmtId="0" fontId="5" fillId="0" borderId="1" xfId="8" applyFont="1" applyFill="1" applyBorder="1" applyAlignment="1" applyProtection="1">
      <alignment vertical="center"/>
    </xf>
    <xf numFmtId="0" fontId="14" fillId="0" borderId="1" xfId="8" applyFont="1" applyFill="1" applyBorder="1" applyAlignment="1" applyProtection="1">
      <alignment vertical="center"/>
    </xf>
    <xf numFmtId="0" fontId="14" fillId="0" borderId="1" xfId="10" applyFont="1" applyFill="1" applyBorder="1" applyAlignment="1" applyProtection="1">
      <alignment horizontal="left" vertical="center"/>
    </xf>
    <xf numFmtId="0" fontId="5" fillId="0" borderId="1" xfId="10" applyFont="1" applyFill="1" applyBorder="1" applyAlignment="1" applyProtection="1">
      <alignment horizontal="left" vertical="center"/>
    </xf>
    <xf numFmtId="43" fontId="0" fillId="0" borderId="1" xfId="1" applyFont="1" applyFill="1" applyBorder="1" applyProtection="1"/>
    <xf numFmtId="0" fontId="0" fillId="0" borderId="0" xfId="0" applyFont="1" applyFill="1" applyProtection="1"/>
    <xf numFmtId="44" fontId="2" fillId="0" borderId="13" xfId="2" applyNumberFormat="1" applyFont="1" applyBorder="1" applyProtection="1"/>
    <xf numFmtId="43" fontId="0" fillId="0" borderId="0" xfId="1" applyFont="1" applyBorder="1" applyProtection="1"/>
    <xf numFmtId="43" fontId="0" fillId="0" borderId="0" xfId="1" applyFont="1" applyProtection="1"/>
    <xf numFmtId="43" fontId="13" fillId="0" borderId="0" xfId="1" applyFont="1" applyFill="1" applyProtection="1"/>
    <xf numFmtId="0" fontId="2" fillId="0" borderId="0" xfId="0" applyFont="1"/>
    <xf numFmtId="0" fontId="2" fillId="7" borderId="1" xfId="0" applyFont="1" applyFill="1" applyBorder="1" applyAlignment="1">
      <alignment horizontal="center" vertical="top" wrapText="1"/>
    </xf>
    <xf numFmtId="0" fontId="0" fillId="0" borderId="1" xfId="0" applyBorder="1"/>
    <xf numFmtId="165" fontId="2" fillId="7" borderId="1" xfId="0" applyNumberFormat="1" applyFont="1" applyFill="1" applyBorder="1" applyAlignment="1">
      <alignment horizontal="center" vertical="center" wrapText="1"/>
    </xf>
    <xf numFmtId="165" fontId="0" fillId="0" borderId="1" xfId="0" applyNumberFormat="1" applyBorder="1" applyAlignment="1">
      <alignment horizontal="center" vertical="center" wrapText="1"/>
    </xf>
    <xf numFmtId="165" fontId="0" fillId="0" borderId="1" xfId="0" applyNumberFormat="1" applyBorder="1" applyAlignment="1">
      <alignment horizontal="center" vertical="center"/>
    </xf>
    <xf numFmtId="165" fontId="0" fillId="8" borderId="1" xfId="0" applyNumberFormat="1" applyFill="1" applyBorder="1" applyAlignment="1">
      <alignment horizontal="center" vertical="center"/>
    </xf>
    <xf numFmtId="165" fontId="0" fillId="9" borderId="1" xfId="0" applyNumberFormat="1" applyFill="1" applyBorder="1" applyAlignment="1">
      <alignment horizontal="center" vertical="center"/>
    </xf>
    <xf numFmtId="165" fontId="0" fillId="0" borderId="1" xfId="0" applyNumberForma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xf numFmtId="0" fontId="0" fillId="0" borderId="1" xfId="0" applyBorder="1"/>
    <xf numFmtId="165" fontId="2" fillId="7" borderId="1" xfId="0" applyNumberFormat="1" applyFont="1" applyFill="1" applyBorder="1" applyAlignment="1">
      <alignment horizontal="center" vertical="top" wrapText="1"/>
    </xf>
    <xf numFmtId="0" fontId="0" fillId="0" borderId="0" xfId="0" applyAlignment="1">
      <alignment horizontal="center"/>
    </xf>
    <xf numFmtId="14" fontId="0" fillId="0" borderId="0" xfId="0" applyNumberFormat="1" applyAlignment="1">
      <alignment horizontal="center"/>
    </xf>
    <xf numFmtId="165" fontId="0" fillId="0" borderId="1" xfId="0" applyNumberFormat="1" applyBorder="1" applyAlignment="1">
      <alignment horizontal="center" wrapText="1"/>
    </xf>
    <xf numFmtId="165" fontId="0" fillId="10" borderId="1" xfId="0" applyNumberFormat="1" applyFill="1" applyBorder="1" applyAlignment="1">
      <alignment horizontal="center" wrapText="1"/>
    </xf>
    <xf numFmtId="165" fontId="0" fillId="0" borderId="1" xfId="0" applyNumberFormat="1" applyFill="1" applyBorder="1" applyAlignment="1">
      <alignment horizontal="center" wrapText="1"/>
    </xf>
    <xf numFmtId="165" fontId="0" fillId="11" borderId="1" xfId="0" applyNumberFormat="1" applyFill="1" applyBorder="1" applyAlignment="1">
      <alignment horizontal="center" vertical="center"/>
    </xf>
    <xf numFmtId="165" fontId="0" fillId="11" borderId="1" xfId="0" applyNumberFormat="1" applyFill="1" applyBorder="1" applyAlignment="1">
      <alignment horizontal="center" vertical="center" wrapText="1"/>
    </xf>
    <xf numFmtId="165" fontId="0" fillId="11" borderId="1" xfId="0" applyNumberFormat="1" applyFill="1" applyBorder="1" applyAlignment="1">
      <alignment horizontal="center" wrapText="1"/>
    </xf>
    <xf numFmtId="0" fontId="0" fillId="11" borderId="1" xfId="0" applyFill="1" applyBorder="1" applyAlignment="1">
      <alignment horizontal="center" vertical="center"/>
    </xf>
    <xf numFmtId="0" fontId="0" fillId="11" borderId="1" xfId="0" applyFill="1" applyBorder="1" applyAlignment="1">
      <alignment horizontal="center"/>
    </xf>
    <xf numFmtId="0" fontId="0" fillId="0" borderId="0" xfId="0" applyAlignment="1">
      <alignment horizontal="left"/>
    </xf>
    <xf numFmtId="8" fontId="0" fillId="0" borderId="0" xfId="0" applyNumberFormat="1" applyAlignment="1">
      <alignment horizontal="left"/>
    </xf>
    <xf numFmtId="14" fontId="0" fillId="0" borderId="0" xfId="0" applyNumberFormat="1"/>
    <xf numFmtId="0" fontId="5" fillId="0" borderId="0" xfId="8" applyFont="1" applyFill="1" applyBorder="1" applyAlignment="1" applyProtection="1">
      <alignment horizontal="left" wrapText="1"/>
    </xf>
    <xf numFmtId="0" fontId="7" fillId="0" borderId="1" xfId="4" applyFont="1" applyFill="1" applyBorder="1" applyAlignment="1" applyProtection="1">
      <alignment vertical="center"/>
    </xf>
    <xf numFmtId="44" fontId="6" fillId="12" borderId="1" xfId="4" applyNumberFormat="1" applyFont="1" applyFill="1" applyBorder="1" applyAlignment="1" applyProtection="1">
      <alignment horizontal="center" vertical="center"/>
    </xf>
    <xf numFmtId="0" fontId="1" fillId="12" borderId="1" xfId="0" applyFont="1" applyFill="1" applyBorder="1" applyProtection="1"/>
    <xf numFmtId="9" fontId="6" fillId="12" borderId="1" xfId="3" applyFont="1" applyFill="1" applyBorder="1" applyAlignment="1" applyProtection="1">
      <alignment horizontal="center" vertical="center"/>
    </xf>
    <xf numFmtId="0" fontId="5" fillId="0" borderId="0" xfId="8" applyFont="1" applyFill="1" applyBorder="1" applyAlignment="1" applyProtection="1">
      <alignment horizontal="left" wrapText="1"/>
    </xf>
    <xf numFmtId="0" fontId="14" fillId="0" borderId="12" xfId="8" applyFont="1" applyFill="1" applyBorder="1" applyAlignment="1" applyProtection="1">
      <alignment vertical="center"/>
    </xf>
    <xf numFmtId="0" fontId="9" fillId="0" borderId="1" xfId="6" applyFill="1" applyBorder="1" applyAlignment="1">
      <alignment horizontal="left" vertical="center"/>
    </xf>
    <xf numFmtId="0" fontId="7" fillId="4" borderId="1" xfId="1" applyNumberFormat="1" applyFont="1" applyFill="1" applyBorder="1" applyAlignment="1" applyProtection="1">
      <alignment horizontal="left" vertical="center"/>
      <protection locked="0"/>
    </xf>
    <xf numFmtId="0" fontId="14" fillId="4" borderId="1" xfId="1" applyNumberFormat="1" applyFont="1" applyFill="1" applyBorder="1" applyAlignment="1" applyProtection="1">
      <alignment horizontal="left" vertical="center"/>
      <protection locked="0"/>
    </xf>
    <xf numFmtId="0" fontId="5" fillId="0" borderId="0" xfId="8" applyFont="1" applyFill="1" applyBorder="1" applyAlignment="1" applyProtection="1">
      <alignment horizontal="left" wrapText="1"/>
    </xf>
    <xf numFmtId="0" fontId="5" fillId="0" borderId="0" xfId="8" applyFont="1" applyFill="1" applyBorder="1" applyAlignment="1" applyProtection="1">
      <alignment horizontal="left" wrapText="1"/>
    </xf>
    <xf numFmtId="14" fontId="2" fillId="0" borderId="0" xfId="0" applyNumberFormat="1" applyFont="1" applyAlignment="1">
      <alignment horizontal="center"/>
    </xf>
    <xf numFmtId="0" fontId="5" fillId="2" borderId="0" xfId="4" quotePrefix="1" applyFont="1" applyFill="1" applyAlignment="1" applyProtection="1">
      <alignment horizontal="right"/>
    </xf>
    <xf numFmtId="164" fontId="5" fillId="13" borderId="1" xfId="8" applyNumberFormat="1" applyFont="1" applyFill="1" applyBorder="1" applyAlignment="1" applyProtection="1">
      <alignment horizontal="center" vertical="center"/>
    </xf>
    <xf numFmtId="0" fontId="5" fillId="13" borderId="1" xfId="10" applyFont="1" applyFill="1" applyBorder="1" applyAlignment="1" applyProtection="1">
      <alignment horizontal="left" vertical="center"/>
    </xf>
    <xf numFmtId="0" fontId="14" fillId="13" borderId="1" xfId="8" applyFont="1" applyFill="1" applyBorder="1" applyAlignment="1" applyProtection="1">
      <alignment vertical="center"/>
    </xf>
    <xf numFmtId="0" fontId="5" fillId="0" borderId="0" xfId="8" applyFont="1" applyFill="1" applyBorder="1" applyAlignment="1" applyProtection="1">
      <alignment horizontal="left" wrapText="1"/>
    </xf>
    <xf numFmtId="0" fontId="6" fillId="0" borderId="1" xfId="4" quotePrefix="1" applyFont="1" applyFill="1" applyBorder="1" applyAlignment="1" applyProtection="1">
      <alignment horizontal="left" vertical="center"/>
    </xf>
    <xf numFmtId="14" fontId="5" fillId="2" borderId="0" xfId="4" quotePrefix="1" applyNumberFormat="1" applyFont="1" applyFill="1" applyAlignment="1" applyProtection="1">
      <alignment horizontal="right"/>
    </xf>
    <xf numFmtId="14" fontId="14" fillId="2" borderId="0" xfId="4" quotePrefix="1" applyNumberFormat="1" applyFont="1" applyFill="1" applyAlignment="1" applyProtection="1">
      <alignment horizontal="right"/>
    </xf>
    <xf numFmtId="0" fontId="5" fillId="0" borderId="0" xfId="8" applyFont="1" applyFill="1" applyBorder="1" applyAlignment="1" applyProtection="1">
      <alignment horizontal="left" wrapText="1"/>
    </xf>
    <xf numFmtId="0" fontId="5" fillId="0" borderId="0" xfId="8" applyFont="1" applyFill="1" applyBorder="1" applyAlignment="1" applyProtection="1">
      <alignment horizontal="left" wrapText="1"/>
    </xf>
    <xf numFmtId="0" fontId="14" fillId="0" borderId="14" xfId="9" quotePrefix="1" applyFont="1" applyFill="1" applyBorder="1" applyAlignment="1" applyProtection="1">
      <alignment horizontal="center" vertical="center"/>
    </xf>
    <xf numFmtId="0" fontId="10" fillId="0" borderId="0" xfId="10" quotePrefix="1" applyFont="1" applyFill="1" applyBorder="1" applyAlignment="1" applyProtection="1">
      <alignment horizontal="left" vertical="center"/>
    </xf>
    <xf numFmtId="44" fontId="2" fillId="0" borderId="13" xfId="2" applyFont="1" applyFill="1" applyBorder="1" applyProtection="1"/>
    <xf numFmtId="43" fontId="0" fillId="0" borderId="1" xfId="0" applyNumberFormat="1" applyFont="1" applyFill="1" applyBorder="1" applyProtection="1"/>
    <xf numFmtId="0" fontId="0" fillId="0" borderId="0" xfId="0" applyFont="1" applyFill="1" applyAlignment="1" applyProtection="1">
      <alignment horizontal="right"/>
    </xf>
    <xf numFmtId="0" fontId="13" fillId="0" borderId="0" xfId="0" applyFont="1" applyFill="1" applyProtection="1"/>
    <xf numFmtId="0" fontId="5" fillId="0" borderId="0" xfId="10" quotePrefix="1" applyFont="1" applyFill="1" applyBorder="1" applyAlignment="1" applyProtection="1">
      <alignment horizontal="left" vertical="center"/>
    </xf>
    <xf numFmtId="0" fontId="10" fillId="0" borderId="0" xfId="10" quotePrefix="1" applyFont="1" applyFill="1" applyBorder="1" applyAlignment="1" applyProtection="1">
      <alignment vertical="center"/>
    </xf>
    <xf numFmtId="0" fontId="2" fillId="0" borderId="1" xfId="0" applyFont="1" applyBorder="1" applyAlignment="1">
      <alignment horizontal="center" wrapText="1"/>
    </xf>
    <xf numFmtId="0" fontId="2" fillId="0" borderId="1" xfId="0" applyFont="1" applyBorder="1" applyAlignment="1">
      <alignment wrapText="1"/>
    </xf>
    <xf numFmtId="44" fontId="2" fillId="0" borderId="1" xfId="2" applyFont="1" applyBorder="1" applyAlignment="1">
      <alignment horizontal="center" wrapText="1"/>
    </xf>
    <xf numFmtId="0" fontId="0" fillId="0" borderId="1" xfId="0" applyBorder="1" applyAlignment="1">
      <alignment horizontal="center"/>
    </xf>
    <xf numFmtId="44" fontId="0" fillId="0" borderId="1" xfId="2" applyFont="1" applyBorder="1"/>
    <xf numFmtId="44" fontId="0" fillId="0" borderId="1" xfId="2" applyFont="1" applyFill="1" applyBorder="1"/>
    <xf numFmtId="0" fontId="0" fillId="14" borderId="1" xfId="0" applyFill="1" applyBorder="1"/>
    <xf numFmtId="44" fontId="0" fillId="14" borderId="1" xfId="2" applyFont="1" applyFill="1" applyBorder="1"/>
    <xf numFmtId="44" fontId="0" fillId="0" borderId="0" xfId="2" applyFont="1"/>
    <xf numFmtId="0" fontId="0" fillId="9" borderId="0" xfId="0" applyFill="1" applyAlignment="1">
      <alignment horizontal="center"/>
    </xf>
    <xf numFmtId="0" fontId="0" fillId="9" borderId="0" xfId="0" applyFill="1"/>
    <xf numFmtId="44" fontId="0" fillId="9" borderId="0" xfId="2" applyFont="1" applyFill="1"/>
    <xf numFmtId="44" fontId="0" fillId="10" borderId="1" xfId="2" applyFont="1" applyFill="1" applyBorder="1"/>
    <xf numFmtId="0" fontId="5" fillId="0" borderId="0" xfId="8" applyFont="1" applyFill="1" applyBorder="1" applyAlignment="1" applyProtection="1">
      <alignment horizontal="left" wrapText="1"/>
    </xf>
    <xf numFmtId="0" fontId="5" fillId="0" borderId="0" xfId="8" applyFont="1" applyFill="1" applyBorder="1" applyAlignment="1" applyProtection="1">
      <alignment horizontal="left" wrapText="1"/>
    </xf>
    <xf numFmtId="0" fontId="5" fillId="0" borderId="0" xfId="8" applyFont="1" applyFill="1" applyBorder="1" applyAlignment="1" applyProtection="1">
      <alignment horizontal="left" wrapText="1"/>
    </xf>
    <xf numFmtId="0" fontId="10" fillId="0" borderId="12" xfId="10" quotePrefix="1" applyFont="1" applyFill="1" applyBorder="1" applyAlignment="1" applyProtection="1">
      <alignment horizontal="left" vertical="center"/>
    </xf>
    <xf numFmtId="49" fontId="18" fillId="0" borderId="1" xfId="0" applyNumberFormat="1" applyFont="1" applyBorder="1" applyAlignment="1">
      <alignment horizontal="left"/>
    </xf>
    <xf numFmtId="0" fontId="0" fillId="0" borderId="1" xfId="0" applyFill="1" applyBorder="1"/>
    <xf numFmtId="49" fontId="5" fillId="0" borderId="1" xfId="10" applyNumberFormat="1" applyFont="1" applyFill="1" applyBorder="1" applyAlignment="1" applyProtection="1">
      <alignment horizontal="left" vertical="center"/>
    </xf>
    <xf numFmtId="43" fontId="0" fillId="5" borderId="1" xfId="1" applyFont="1" applyFill="1" applyBorder="1" applyProtection="1">
      <protection locked="0"/>
    </xf>
    <xf numFmtId="0" fontId="5" fillId="0" borderId="0" xfId="8" applyFont="1" applyFill="1" applyBorder="1" applyAlignment="1" applyProtection="1">
      <alignment horizontal="left" wrapText="1"/>
    </xf>
    <xf numFmtId="0" fontId="6" fillId="3" borderId="9" xfId="4" applyFont="1" applyFill="1" applyBorder="1" applyAlignment="1" applyProtection="1">
      <alignment horizontal="left" vertical="top"/>
      <protection locked="0"/>
    </xf>
    <xf numFmtId="0" fontId="6" fillId="3" borderId="10" xfId="4" applyFont="1" applyFill="1" applyBorder="1" applyAlignment="1" applyProtection="1">
      <alignment horizontal="left" vertical="top"/>
      <protection locked="0"/>
    </xf>
    <xf numFmtId="0" fontId="7" fillId="3" borderId="4" xfId="4" applyFont="1" applyFill="1" applyBorder="1" applyAlignment="1" applyProtection="1">
      <alignment horizontal="left" vertical="top" wrapText="1"/>
      <protection locked="0"/>
    </xf>
    <xf numFmtId="0" fontId="7" fillId="3" borderId="5" xfId="4" applyFont="1" applyFill="1" applyBorder="1" applyAlignment="1" applyProtection="1">
      <alignment horizontal="left" vertical="top" wrapText="1"/>
      <protection locked="0"/>
    </xf>
    <xf numFmtId="0" fontId="7" fillId="3" borderId="6" xfId="4" applyFont="1" applyFill="1" applyBorder="1" applyAlignment="1" applyProtection="1">
      <alignment horizontal="left" vertical="top" wrapText="1"/>
      <protection locked="0"/>
    </xf>
    <xf numFmtId="0" fontId="7" fillId="3" borderId="7" xfId="4" applyFont="1" applyFill="1" applyBorder="1" applyAlignment="1" applyProtection="1">
      <alignment horizontal="left" vertical="top" wrapText="1"/>
      <protection locked="0"/>
    </xf>
    <xf numFmtId="0" fontId="7" fillId="3" borderId="0" xfId="4" applyFont="1" applyFill="1" applyBorder="1" applyAlignment="1" applyProtection="1">
      <alignment horizontal="left" vertical="top" wrapText="1"/>
      <protection locked="0"/>
    </xf>
    <xf numFmtId="0" fontId="7" fillId="3" borderId="8" xfId="4" applyFont="1" applyFill="1" applyBorder="1" applyAlignment="1" applyProtection="1">
      <alignment horizontal="left" vertical="top" wrapText="1"/>
      <protection locked="0"/>
    </xf>
    <xf numFmtId="0" fontId="7" fillId="3" borderId="9" xfId="4" applyFont="1" applyFill="1" applyBorder="1" applyAlignment="1" applyProtection="1">
      <alignment horizontal="left" vertical="top" wrapText="1"/>
      <protection locked="0"/>
    </xf>
    <xf numFmtId="0" fontId="7" fillId="3" borderId="10" xfId="4" applyFont="1" applyFill="1" applyBorder="1" applyAlignment="1" applyProtection="1">
      <alignment horizontal="left" vertical="top" wrapText="1"/>
      <protection locked="0"/>
    </xf>
    <xf numFmtId="0" fontId="7" fillId="3" borderId="11" xfId="4" applyFont="1" applyFill="1" applyBorder="1" applyAlignment="1" applyProtection="1">
      <alignment horizontal="left" vertical="top" wrapText="1"/>
      <protection locked="0"/>
    </xf>
    <xf numFmtId="0" fontId="6" fillId="3" borderId="2" xfId="5" applyNumberFormat="1" applyFont="1" applyFill="1" applyBorder="1" applyAlignment="1" applyProtection="1">
      <alignment horizontal="center" wrapText="1"/>
      <protection locked="0"/>
    </xf>
    <xf numFmtId="0" fontId="6" fillId="3" borderId="3" xfId="5" applyNumberFormat="1" applyFont="1" applyFill="1" applyBorder="1" applyAlignment="1" applyProtection="1">
      <alignment horizontal="center" wrapText="1"/>
      <protection locked="0"/>
    </xf>
    <xf numFmtId="0" fontId="5" fillId="2" borderId="7" xfId="8" applyFont="1" applyFill="1" applyBorder="1" applyAlignment="1" applyProtection="1">
      <alignment horizontal="left" vertical="center" wrapText="1"/>
    </xf>
    <xf numFmtId="0" fontId="5" fillId="2" borderId="0" xfId="8" applyFont="1" applyFill="1" applyBorder="1" applyAlignment="1" applyProtection="1">
      <alignment horizontal="left" vertical="center" wrapText="1"/>
    </xf>
    <xf numFmtId="0" fontId="5" fillId="2" borderId="8" xfId="8" applyFont="1" applyFill="1" applyBorder="1" applyAlignment="1" applyProtection="1">
      <alignment horizontal="left" vertical="center" wrapText="1"/>
    </xf>
    <xf numFmtId="0" fontId="6" fillId="0" borderId="2" xfId="5" applyNumberFormat="1" applyFont="1" applyFill="1" applyBorder="1" applyAlignment="1" applyProtection="1">
      <alignment horizontal="center" wrapText="1"/>
    </xf>
    <xf numFmtId="0" fontId="6" fillId="0" borderId="3" xfId="5" applyNumberFormat="1" applyFont="1" applyFill="1" applyBorder="1" applyAlignment="1" applyProtection="1">
      <alignment horizontal="center" wrapText="1"/>
    </xf>
    <xf numFmtId="0" fontId="6" fillId="3" borderId="1" xfId="5" applyFont="1" applyFill="1" applyBorder="1" applyAlignment="1" applyProtection="1">
      <alignment horizontal="center" wrapText="1"/>
      <protection locked="0"/>
    </xf>
    <xf numFmtId="0" fontId="4" fillId="0" borderId="0" xfId="4" applyFont="1" applyAlignment="1" applyProtection="1">
      <alignment horizontal="center"/>
    </xf>
    <xf numFmtId="0" fontId="6" fillId="3" borderId="1" xfId="4" applyFont="1" applyFill="1" applyBorder="1" applyAlignment="1" applyProtection="1">
      <alignment horizontal="center" wrapText="1"/>
      <protection locked="0"/>
    </xf>
    <xf numFmtId="0" fontId="6" fillId="3" borderId="1" xfId="4" applyFont="1" applyFill="1" applyBorder="1" applyAlignment="1" applyProtection="1">
      <alignment horizontal="center"/>
      <protection locked="0"/>
    </xf>
    <xf numFmtId="17" fontId="6" fillId="3" borderId="1" xfId="4" applyNumberFormat="1" applyFont="1" applyFill="1" applyBorder="1" applyAlignment="1" applyProtection="1">
      <alignment horizontal="center" wrapText="1"/>
      <protection locked="0"/>
    </xf>
    <xf numFmtId="0" fontId="6" fillId="3" borderId="2" xfId="4" applyNumberFormat="1" applyFont="1" applyFill="1" applyBorder="1" applyAlignment="1" applyProtection="1">
      <alignment horizontal="center" wrapText="1"/>
      <protection locked="0"/>
    </xf>
    <xf numFmtId="0" fontId="6" fillId="3" borderId="3" xfId="4" applyNumberFormat="1" applyFont="1" applyFill="1" applyBorder="1" applyAlignment="1" applyProtection="1">
      <alignment horizontal="center" wrapText="1"/>
      <protection locked="0"/>
    </xf>
    <xf numFmtId="0" fontId="10" fillId="0" borderId="9" xfId="8" applyFont="1" applyFill="1" applyBorder="1" applyAlignment="1" applyProtection="1">
      <alignment horizontal="left"/>
    </xf>
    <xf numFmtId="0" fontId="10" fillId="0" borderId="10" xfId="8" applyFont="1" applyFill="1" applyBorder="1" applyAlignment="1" applyProtection="1">
      <alignment horizontal="left"/>
    </xf>
    <xf numFmtId="0" fontId="2" fillId="0" borderId="10" xfId="0" applyFont="1" applyFill="1" applyBorder="1" applyAlignment="1" applyProtection="1">
      <alignment horizontal="center"/>
    </xf>
    <xf numFmtId="0" fontId="2" fillId="0" borderId="0" xfId="0" applyFont="1" applyFill="1" applyAlignment="1" applyProtection="1">
      <alignment horizontal="center"/>
    </xf>
    <xf numFmtId="0" fontId="2" fillId="0" borderId="12" xfId="0" applyFont="1" applyFill="1" applyBorder="1" applyAlignment="1" applyProtection="1">
      <alignment horizontal="center"/>
    </xf>
    <xf numFmtId="17" fontId="2" fillId="0" borderId="12" xfId="0" applyNumberFormat="1" applyFont="1" applyFill="1" applyBorder="1" applyAlignment="1" applyProtection="1">
      <alignment horizontal="center"/>
    </xf>
    <xf numFmtId="0" fontId="5" fillId="0" borderId="7" xfId="8" applyFont="1" applyFill="1" applyBorder="1" applyAlignment="1" applyProtection="1">
      <alignment horizontal="left" wrapText="1"/>
    </xf>
    <xf numFmtId="0" fontId="5" fillId="0" borderId="0" xfId="8" applyFont="1" applyFill="1" applyBorder="1" applyAlignment="1" applyProtection="1">
      <alignment horizontal="left" wrapText="1"/>
    </xf>
    <xf numFmtId="0" fontId="5" fillId="0" borderId="8" xfId="8" applyFont="1" applyFill="1" applyBorder="1" applyAlignment="1" applyProtection="1">
      <alignment horizontal="left" wrapText="1"/>
    </xf>
    <xf numFmtId="0" fontId="2" fillId="0" borderId="2" xfId="0" applyFont="1" applyFill="1" applyBorder="1" applyAlignment="1" applyProtection="1">
      <alignment horizontal="center"/>
    </xf>
    <xf numFmtId="0" fontId="2" fillId="0" borderId="3" xfId="0" applyFont="1" applyFill="1" applyBorder="1" applyAlignment="1" applyProtection="1">
      <alignment horizontal="center"/>
    </xf>
    <xf numFmtId="0" fontId="2" fillId="0" borderId="10" xfId="0" applyFont="1" applyBorder="1" applyAlignment="1" applyProtection="1">
      <alignment horizontal="center"/>
    </xf>
    <xf numFmtId="0" fontId="2" fillId="0" borderId="0" xfId="0" applyFont="1" applyAlignment="1" applyProtection="1">
      <alignment horizontal="center"/>
    </xf>
    <xf numFmtId="0" fontId="2" fillId="0" borderId="12" xfId="0" applyFont="1" applyBorder="1" applyAlignment="1" applyProtection="1">
      <alignment horizontal="center"/>
    </xf>
    <xf numFmtId="17" fontId="2" fillId="0" borderId="12" xfId="0" applyNumberFormat="1" applyFont="1" applyBorder="1" applyAlignment="1" applyProtection="1">
      <alignment horizontal="center"/>
    </xf>
    <xf numFmtId="0" fontId="5" fillId="2" borderId="7" xfId="8" applyFont="1" applyFill="1" applyBorder="1" applyAlignment="1" applyProtection="1">
      <alignment horizontal="left" wrapText="1"/>
    </xf>
    <xf numFmtId="0" fontId="5" fillId="2" borderId="0" xfId="8" applyFont="1" applyFill="1" applyBorder="1" applyAlignment="1" applyProtection="1">
      <alignment horizontal="left" wrapText="1"/>
    </xf>
    <xf numFmtId="0" fontId="5" fillId="2" borderId="8" xfId="8" applyFont="1" applyFill="1" applyBorder="1" applyAlignment="1" applyProtection="1">
      <alignment horizontal="left" wrapText="1"/>
    </xf>
    <xf numFmtId="0" fontId="2" fillId="0" borderId="2" xfId="0" applyFont="1" applyBorder="1" applyAlignment="1" applyProtection="1">
      <alignment horizontal="center"/>
    </xf>
    <xf numFmtId="0" fontId="2" fillId="0" borderId="3" xfId="0" applyFont="1" applyBorder="1" applyAlignment="1" applyProtection="1">
      <alignment horizontal="center"/>
    </xf>
    <xf numFmtId="0" fontId="5" fillId="2" borderId="7" xfId="8" applyFont="1" applyFill="1" applyBorder="1" applyAlignment="1" applyProtection="1">
      <alignment horizontal="left" vertical="top" wrapText="1"/>
    </xf>
    <xf numFmtId="0" fontId="5" fillId="2" borderId="0" xfId="8" applyFont="1" applyFill="1" applyBorder="1" applyAlignment="1" applyProtection="1">
      <alignment horizontal="left" vertical="top" wrapText="1"/>
    </xf>
    <xf numFmtId="0" fontId="5" fillId="2" borderId="8" xfId="8" applyFont="1" applyFill="1" applyBorder="1" applyAlignment="1" applyProtection="1">
      <alignment horizontal="left" vertical="top" wrapText="1"/>
    </xf>
  </cellXfs>
  <cellStyles count="11">
    <cellStyle name="Comma" xfId="1" builtinId="3"/>
    <cellStyle name="Currency" xfId="2" builtinId="4"/>
    <cellStyle name="Currency 2 2" xfId="7" xr:uid="{00000000-0005-0000-0000-000002000000}"/>
    <cellStyle name="Hyperlink" xfId="6" builtinId="8"/>
    <cellStyle name="Normal" xfId="0" builtinId="0"/>
    <cellStyle name="Normal 2" xfId="10" xr:uid="{00000000-0005-0000-0000-000005000000}"/>
    <cellStyle name="Normal 2 2" xfId="8" xr:uid="{00000000-0005-0000-0000-000006000000}"/>
    <cellStyle name="Normal 6" xfId="9" xr:uid="{00000000-0005-0000-0000-000007000000}"/>
    <cellStyle name="Normal 7" xfId="4" xr:uid="{00000000-0005-0000-0000-000008000000}"/>
    <cellStyle name="Normal 7 2" xfId="5" xr:uid="{00000000-0005-0000-0000-000009000000}"/>
    <cellStyle name="Percent" xfId="3" builtinId="5"/>
  </cellStyles>
  <dxfs count="80">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46"/>
  <sheetViews>
    <sheetView workbookViewId="0">
      <pane xSplit="1" ySplit="3" topLeftCell="C4" activePane="bottomRight" state="frozen"/>
      <selection pane="topRight" activeCell="B1" sqref="B1"/>
      <selection pane="bottomLeft" activeCell="A4" sqref="A4"/>
      <selection pane="bottomRight" activeCell="A28" sqref="A28"/>
    </sheetView>
  </sheetViews>
  <sheetFormatPr defaultRowHeight="14.5" x14ac:dyDescent="0.35"/>
  <cols>
    <col min="1" max="1" width="55.6328125" bestFit="1" customWidth="1"/>
    <col min="2" max="2" width="20.08984375" style="265" bestFit="1" customWidth="1"/>
    <col min="3" max="3" width="26" style="265" bestFit="1" customWidth="1"/>
    <col min="4" max="4" width="26" style="270" bestFit="1" customWidth="1"/>
    <col min="5" max="5" width="26" bestFit="1" customWidth="1"/>
    <col min="6" max="10" width="26" style="267" customWidth="1"/>
    <col min="11" max="11" width="47.36328125" bestFit="1" customWidth="1"/>
  </cols>
  <sheetData>
    <row r="1" spans="1:11" x14ac:dyDescent="0.35">
      <c r="A1" s="256" t="s">
        <v>209</v>
      </c>
      <c r="C1" s="265" t="s">
        <v>210</v>
      </c>
      <c r="D1" s="270" t="s">
        <v>211</v>
      </c>
      <c r="E1" s="270" t="s">
        <v>211</v>
      </c>
      <c r="F1" s="270" t="s">
        <v>230</v>
      </c>
      <c r="G1" s="270" t="s">
        <v>230</v>
      </c>
      <c r="H1" s="270" t="s">
        <v>230</v>
      </c>
      <c r="I1" s="270" t="s">
        <v>230</v>
      </c>
      <c r="J1" s="270" t="s">
        <v>230</v>
      </c>
    </row>
    <row r="2" spans="1:11" x14ac:dyDescent="0.35">
      <c r="C2" s="266">
        <v>42174</v>
      </c>
      <c r="D2" s="271">
        <v>42228</v>
      </c>
      <c r="E2" s="271">
        <v>42237</v>
      </c>
      <c r="F2" s="271">
        <v>42338</v>
      </c>
      <c r="G2" s="271">
        <v>42407</v>
      </c>
      <c r="H2" s="271">
        <v>42964</v>
      </c>
      <c r="I2" s="271">
        <v>43574</v>
      </c>
      <c r="J2" s="295">
        <v>43629</v>
      </c>
    </row>
    <row r="3" spans="1:11" x14ac:dyDescent="0.35">
      <c r="A3" s="257" t="s">
        <v>186</v>
      </c>
      <c r="B3" s="259" t="s">
        <v>188</v>
      </c>
      <c r="C3" s="259" t="s">
        <v>187</v>
      </c>
      <c r="D3" s="269" t="s">
        <v>187</v>
      </c>
      <c r="E3" s="269" t="s">
        <v>187</v>
      </c>
      <c r="F3" s="269" t="s">
        <v>187</v>
      </c>
      <c r="G3" s="269" t="s">
        <v>237</v>
      </c>
      <c r="H3" s="269" t="s">
        <v>257</v>
      </c>
      <c r="I3" s="269" t="s">
        <v>284</v>
      </c>
      <c r="J3" s="269"/>
      <c r="K3" s="269" t="s">
        <v>214</v>
      </c>
    </row>
    <row r="4" spans="1:11" x14ac:dyDescent="0.35">
      <c r="A4" s="258" t="s">
        <v>90</v>
      </c>
      <c r="B4" s="261">
        <v>15.8</v>
      </c>
      <c r="C4" s="260">
        <v>15.64</v>
      </c>
      <c r="D4" s="272">
        <v>15.64</v>
      </c>
      <c r="E4" s="272">
        <v>15.64</v>
      </c>
      <c r="F4" s="277"/>
      <c r="G4" s="277"/>
      <c r="H4" s="277"/>
      <c r="I4" s="277"/>
      <c r="J4" s="277"/>
      <c r="K4" s="268"/>
    </row>
    <row r="5" spans="1:11" x14ac:dyDescent="0.35">
      <c r="A5" s="258" t="s">
        <v>189</v>
      </c>
      <c r="B5" s="261">
        <v>63.21</v>
      </c>
      <c r="C5" s="260">
        <v>62.57</v>
      </c>
      <c r="D5" s="272">
        <v>62.57</v>
      </c>
      <c r="E5" s="272">
        <v>62.57</v>
      </c>
      <c r="F5" s="277"/>
      <c r="G5" s="277"/>
      <c r="H5" s="277"/>
      <c r="I5" s="277"/>
      <c r="J5" s="277"/>
      <c r="K5" s="268"/>
    </row>
    <row r="6" spans="1:11" x14ac:dyDescent="0.35">
      <c r="A6" s="258" t="s">
        <v>91</v>
      </c>
      <c r="B6" s="261">
        <v>85.91</v>
      </c>
      <c r="C6" s="260">
        <v>83.25</v>
      </c>
      <c r="D6" s="272">
        <v>83.25</v>
      </c>
      <c r="E6" s="272">
        <v>83.25</v>
      </c>
      <c r="F6" s="277"/>
      <c r="G6" s="277"/>
      <c r="H6" s="277"/>
      <c r="I6" s="277"/>
      <c r="J6" s="277"/>
      <c r="K6" s="268"/>
    </row>
    <row r="7" spans="1:11" x14ac:dyDescent="0.35">
      <c r="A7" s="258" t="s">
        <v>190</v>
      </c>
      <c r="B7" s="262">
        <v>1000</v>
      </c>
      <c r="C7" s="260">
        <v>1000</v>
      </c>
      <c r="D7" s="272">
        <v>1000</v>
      </c>
      <c r="E7" s="272">
        <v>1000</v>
      </c>
      <c r="F7" s="277"/>
      <c r="G7" s="277"/>
      <c r="H7" s="277"/>
      <c r="I7" s="274">
        <v>1088.1400000000001</v>
      </c>
      <c r="J7" s="277"/>
      <c r="K7" s="268"/>
    </row>
    <row r="8" spans="1:11" x14ac:dyDescent="0.35">
      <c r="A8" s="258" t="s">
        <v>92</v>
      </c>
      <c r="B8" s="261">
        <v>63.21</v>
      </c>
      <c r="C8" s="260">
        <v>65.83</v>
      </c>
      <c r="D8" s="272">
        <v>65.83</v>
      </c>
      <c r="E8" s="272">
        <v>65.83</v>
      </c>
      <c r="F8" s="277"/>
      <c r="G8" s="277"/>
      <c r="H8" s="277"/>
      <c r="I8" s="277"/>
      <c r="J8" s="277"/>
      <c r="K8" s="268"/>
    </row>
    <row r="9" spans="1:11" x14ac:dyDescent="0.35">
      <c r="A9" s="258" t="s">
        <v>191</v>
      </c>
      <c r="B9" s="261">
        <v>67.44</v>
      </c>
      <c r="C9" s="260">
        <v>67.44</v>
      </c>
      <c r="D9" s="272">
        <v>67.44</v>
      </c>
      <c r="E9" s="272">
        <v>67.44</v>
      </c>
      <c r="F9" s="277"/>
      <c r="G9" s="277"/>
      <c r="H9" s="277"/>
      <c r="I9" s="277"/>
      <c r="J9" s="277"/>
      <c r="K9" s="268"/>
    </row>
    <row r="10" spans="1:11" x14ac:dyDescent="0.35">
      <c r="A10" s="258" t="s">
        <v>192</v>
      </c>
      <c r="B10" s="261">
        <v>37.71</v>
      </c>
      <c r="C10" s="260">
        <v>41.46</v>
      </c>
      <c r="D10" s="272">
        <v>41.46</v>
      </c>
      <c r="E10" s="272">
        <v>41.46</v>
      </c>
      <c r="F10" s="277"/>
      <c r="G10" s="277"/>
      <c r="H10" s="277"/>
      <c r="I10" s="277"/>
      <c r="J10" s="277"/>
      <c r="K10" s="268"/>
    </row>
    <row r="11" spans="1:11" x14ac:dyDescent="0.35">
      <c r="A11" s="258" t="s">
        <v>113</v>
      </c>
      <c r="B11" s="261">
        <v>291.24</v>
      </c>
      <c r="C11" s="260">
        <v>303.67</v>
      </c>
      <c r="D11" s="272">
        <v>303.67</v>
      </c>
      <c r="E11" s="272">
        <v>303.67</v>
      </c>
      <c r="F11" s="277"/>
      <c r="G11" s="277"/>
      <c r="H11" s="277"/>
      <c r="I11" s="277"/>
      <c r="J11" s="277"/>
      <c r="K11" s="268"/>
    </row>
    <row r="12" spans="1:11" s="267" customFormat="1" x14ac:dyDescent="0.35">
      <c r="A12" s="268" t="s">
        <v>295</v>
      </c>
      <c r="B12" s="275"/>
      <c r="C12" s="276"/>
      <c r="D12" s="277"/>
      <c r="E12" s="277"/>
      <c r="F12" s="277"/>
      <c r="G12" s="277"/>
      <c r="H12" s="277"/>
      <c r="I12" s="274" t="s">
        <v>285</v>
      </c>
      <c r="J12" s="277"/>
      <c r="K12" s="268"/>
    </row>
    <row r="13" spans="1:11" x14ac:dyDescent="0.35">
      <c r="A13" s="258" t="s">
        <v>193</v>
      </c>
      <c r="B13" s="261">
        <v>43.17</v>
      </c>
      <c r="C13" s="260">
        <v>64.89</v>
      </c>
      <c r="D13" s="272">
        <v>64.89</v>
      </c>
      <c r="E13" s="272">
        <v>64.89</v>
      </c>
      <c r="F13" s="277"/>
      <c r="G13" s="277"/>
      <c r="H13" s="277"/>
      <c r="I13" s="277"/>
      <c r="J13" s="277"/>
      <c r="K13" s="268"/>
    </row>
    <row r="14" spans="1:11" x14ac:dyDescent="0.35">
      <c r="A14" s="258" t="s">
        <v>194</v>
      </c>
      <c r="B14" s="261">
        <v>71.48</v>
      </c>
      <c r="C14" s="260">
        <v>60.41</v>
      </c>
      <c r="D14" s="273">
        <v>11.62</v>
      </c>
      <c r="E14" s="274">
        <v>11.62</v>
      </c>
      <c r="F14" s="274">
        <v>15.1</v>
      </c>
      <c r="G14" s="277"/>
      <c r="H14" s="277"/>
      <c r="I14" s="277"/>
      <c r="J14" s="277"/>
      <c r="K14" s="268"/>
    </row>
    <row r="15" spans="1:11" x14ac:dyDescent="0.35">
      <c r="A15" s="258" t="s">
        <v>94</v>
      </c>
      <c r="B15" s="261">
        <v>296.3</v>
      </c>
      <c r="C15" s="260">
        <v>42.38</v>
      </c>
      <c r="D15" s="272">
        <v>42.38</v>
      </c>
      <c r="E15" s="274">
        <v>42.38</v>
      </c>
      <c r="F15" s="277"/>
      <c r="G15" s="277"/>
      <c r="H15" s="277"/>
      <c r="I15" s="277"/>
      <c r="J15" s="277"/>
      <c r="K15" s="268"/>
    </row>
    <row r="16" spans="1:11" x14ac:dyDescent="0.35">
      <c r="A16" s="258" t="s">
        <v>195</v>
      </c>
      <c r="B16" s="263"/>
      <c r="C16" s="260">
        <v>833.33</v>
      </c>
      <c r="D16" s="273">
        <v>192.3</v>
      </c>
      <c r="E16" s="274">
        <v>192.3</v>
      </c>
      <c r="F16" s="277"/>
      <c r="G16" s="277"/>
      <c r="H16" s="277"/>
      <c r="I16" s="277"/>
      <c r="J16" s="277"/>
      <c r="K16" s="268"/>
    </row>
    <row r="17" spans="1:11" x14ac:dyDescent="0.35">
      <c r="A17" s="258" t="s">
        <v>179</v>
      </c>
      <c r="B17" s="262"/>
      <c r="C17" s="260">
        <v>833.33</v>
      </c>
      <c r="D17" s="273">
        <v>75.12</v>
      </c>
      <c r="E17" s="274">
        <v>75.12</v>
      </c>
      <c r="F17" s="277"/>
      <c r="G17" s="277"/>
      <c r="H17" s="277"/>
      <c r="I17" s="277"/>
      <c r="J17" s="277"/>
      <c r="K17" s="268"/>
    </row>
    <row r="18" spans="1:11" x14ac:dyDescent="0.35">
      <c r="A18" s="258" t="s">
        <v>97</v>
      </c>
      <c r="B18" s="261">
        <v>50</v>
      </c>
      <c r="C18" s="260">
        <v>50</v>
      </c>
      <c r="D18" s="272">
        <v>50</v>
      </c>
      <c r="E18" s="273">
        <v>1</v>
      </c>
      <c r="F18" s="277"/>
      <c r="G18" s="277"/>
      <c r="H18" s="277"/>
      <c r="I18" s="277"/>
      <c r="J18" s="277"/>
      <c r="K18" s="268"/>
    </row>
    <row r="19" spans="1:11" x14ac:dyDescent="0.35">
      <c r="A19" s="258" t="s">
        <v>196</v>
      </c>
      <c r="B19" s="261">
        <v>70.2</v>
      </c>
      <c r="C19" s="260">
        <v>73.55</v>
      </c>
      <c r="D19" s="272">
        <v>73.55</v>
      </c>
      <c r="E19" s="274">
        <v>73.55</v>
      </c>
      <c r="F19" s="277"/>
      <c r="G19" s="277"/>
      <c r="H19" s="277"/>
      <c r="I19" s="277"/>
      <c r="J19" s="277"/>
      <c r="K19" s="268"/>
    </row>
    <row r="20" spans="1:11" x14ac:dyDescent="0.35">
      <c r="A20" s="258" t="s">
        <v>197</v>
      </c>
      <c r="B20" s="261">
        <v>456</v>
      </c>
      <c r="C20" s="260">
        <v>314.05</v>
      </c>
      <c r="D20" s="272">
        <v>314.05</v>
      </c>
      <c r="E20" s="274">
        <v>314.05</v>
      </c>
      <c r="F20" s="277"/>
      <c r="G20" s="277"/>
      <c r="H20" s="277"/>
      <c r="I20" s="277"/>
      <c r="J20" s="274">
        <v>326.86</v>
      </c>
      <c r="K20" s="268"/>
    </row>
    <row r="21" spans="1:11" x14ac:dyDescent="0.35">
      <c r="A21" s="258" t="s">
        <v>101</v>
      </c>
      <c r="B21" s="261">
        <v>16.86</v>
      </c>
      <c r="C21" s="264">
        <v>16.8</v>
      </c>
      <c r="D21" s="274">
        <v>16.8</v>
      </c>
      <c r="E21" s="274">
        <v>16.8</v>
      </c>
      <c r="F21" s="277"/>
      <c r="G21" s="277"/>
      <c r="H21" s="277"/>
      <c r="I21" s="277"/>
      <c r="J21" s="277"/>
      <c r="K21" s="268"/>
    </row>
    <row r="22" spans="1:11" x14ac:dyDescent="0.35">
      <c r="A22" s="258" t="s">
        <v>102</v>
      </c>
      <c r="B22" s="261">
        <v>67.44</v>
      </c>
      <c r="C22" s="260">
        <v>67.2</v>
      </c>
      <c r="D22" s="272">
        <v>67.2</v>
      </c>
      <c r="E22" s="274">
        <v>67.2</v>
      </c>
      <c r="F22" s="277"/>
      <c r="G22" s="277"/>
      <c r="H22" s="277"/>
      <c r="I22" s="277"/>
      <c r="J22" s="277"/>
      <c r="K22" s="268"/>
    </row>
    <row r="23" spans="1:11" x14ac:dyDescent="0.35">
      <c r="A23" s="258" t="s">
        <v>103</v>
      </c>
      <c r="B23" s="261">
        <v>369.55</v>
      </c>
      <c r="C23" s="260">
        <v>383.08</v>
      </c>
      <c r="D23" s="272">
        <v>383.08</v>
      </c>
      <c r="E23" s="274">
        <v>383.08</v>
      </c>
      <c r="F23" s="277"/>
      <c r="G23" s="277"/>
      <c r="H23" s="277"/>
      <c r="I23" s="277"/>
      <c r="J23" s="277"/>
      <c r="K23" s="268"/>
    </row>
    <row r="24" spans="1:11" x14ac:dyDescent="0.35">
      <c r="A24" s="258" t="s">
        <v>104</v>
      </c>
      <c r="B24" s="261">
        <v>22.77</v>
      </c>
      <c r="C24" s="260">
        <v>20.13</v>
      </c>
      <c r="D24" s="272">
        <v>20.13</v>
      </c>
      <c r="E24" s="274">
        <v>20.13</v>
      </c>
      <c r="F24" s="277"/>
      <c r="G24" s="277"/>
      <c r="H24" s="277"/>
      <c r="I24" s="277"/>
      <c r="J24" s="277"/>
      <c r="K24" s="268"/>
    </row>
    <row r="25" spans="1:11" x14ac:dyDescent="0.35">
      <c r="A25" s="258" t="s">
        <v>105</v>
      </c>
      <c r="B25" s="261">
        <v>91.09</v>
      </c>
      <c r="C25" s="260">
        <v>80.510000000000005</v>
      </c>
      <c r="D25" s="272">
        <v>80.510000000000005</v>
      </c>
      <c r="E25" s="274">
        <v>80.510000000000005</v>
      </c>
      <c r="F25" s="277"/>
      <c r="G25" s="277"/>
      <c r="H25" s="277"/>
      <c r="I25" s="277"/>
      <c r="J25" s="277"/>
      <c r="K25" s="268"/>
    </row>
    <row r="26" spans="1:11" x14ac:dyDescent="0.35">
      <c r="A26" s="258" t="s">
        <v>198</v>
      </c>
      <c r="B26" s="261">
        <v>78.900000000000006</v>
      </c>
      <c r="C26" s="260">
        <v>87.62</v>
      </c>
      <c r="D26" s="273">
        <v>21.91</v>
      </c>
      <c r="E26" s="274">
        <v>21.91</v>
      </c>
      <c r="F26" s="277"/>
      <c r="G26" s="274">
        <v>87.62</v>
      </c>
      <c r="H26" s="277"/>
      <c r="I26" s="277"/>
      <c r="J26" s="277"/>
      <c r="K26" s="268"/>
    </row>
    <row r="27" spans="1:11" x14ac:dyDescent="0.35">
      <c r="A27" s="258" t="s">
        <v>199</v>
      </c>
      <c r="B27" s="261">
        <v>43.2</v>
      </c>
      <c r="C27" s="260">
        <v>52.41</v>
      </c>
      <c r="D27" s="272">
        <v>52.41</v>
      </c>
      <c r="E27" s="274">
        <v>52.41</v>
      </c>
      <c r="F27" s="277"/>
      <c r="G27" s="277"/>
      <c r="H27" s="277"/>
      <c r="I27" s="277"/>
      <c r="J27" s="277"/>
      <c r="K27" s="268"/>
    </row>
    <row r="28" spans="1:11" x14ac:dyDescent="0.35">
      <c r="A28" s="258" t="s">
        <v>106</v>
      </c>
      <c r="B28" s="261">
        <v>9.75</v>
      </c>
      <c r="C28" s="260">
        <v>12.68</v>
      </c>
      <c r="D28" s="272">
        <v>12.68</v>
      </c>
      <c r="E28" s="274">
        <v>12.68</v>
      </c>
      <c r="F28" s="277"/>
      <c r="G28" s="277"/>
      <c r="H28" s="277"/>
      <c r="I28" s="277"/>
      <c r="J28" s="277"/>
      <c r="K28" s="268"/>
    </row>
    <row r="29" spans="1:11" x14ac:dyDescent="0.35">
      <c r="A29" s="258" t="s">
        <v>107</v>
      </c>
      <c r="B29" s="261">
        <v>38.99</v>
      </c>
      <c r="C29" s="260">
        <v>50.73</v>
      </c>
      <c r="D29" s="272">
        <v>50.73</v>
      </c>
      <c r="E29" s="274">
        <v>50.73</v>
      </c>
      <c r="F29" s="277"/>
      <c r="G29" s="277"/>
      <c r="H29" s="277"/>
      <c r="I29" s="277"/>
      <c r="J29" s="277"/>
      <c r="K29" s="268"/>
    </row>
    <row r="30" spans="1:11" x14ac:dyDescent="0.35">
      <c r="A30" s="258" t="s">
        <v>200</v>
      </c>
      <c r="B30" s="261">
        <v>241.1</v>
      </c>
      <c r="C30" s="260">
        <v>295.35000000000002</v>
      </c>
      <c r="D30" s="272">
        <v>295.35000000000002</v>
      </c>
      <c r="E30" s="274">
        <v>295.35000000000002</v>
      </c>
      <c r="F30" s="277"/>
      <c r="G30" s="277"/>
      <c r="H30" s="277"/>
      <c r="I30" s="277"/>
      <c r="J30" s="277"/>
      <c r="K30" s="268"/>
    </row>
    <row r="31" spans="1:11" x14ac:dyDescent="0.35">
      <c r="A31" s="258" t="s">
        <v>201</v>
      </c>
      <c r="B31" s="261">
        <v>174.03</v>
      </c>
      <c r="C31" s="260">
        <v>174.8</v>
      </c>
      <c r="D31" s="272">
        <v>174.8</v>
      </c>
      <c r="E31" s="274">
        <v>174.8</v>
      </c>
      <c r="F31" s="277"/>
      <c r="G31" s="277"/>
      <c r="H31" s="277"/>
      <c r="I31" s="277"/>
      <c r="J31" s="277"/>
      <c r="K31" s="268"/>
    </row>
    <row r="32" spans="1:11" x14ac:dyDescent="0.35">
      <c r="A32" s="258" t="s">
        <v>202</v>
      </c>
      <c r="B32" s="261">
        <v>108.35</v>
      </c>
      <c r="C32" s="260">
        <v>123.37</v>
      </c>
      <c r="D32" s="272">
        <v>123.37</v>
      </c>
      <c r="E32" s="272">
        <v>123.37</v>
      </c>
      <c r="F32" s="277"/>
      <c r="G32" s="277"/>
      <c r="H32" s="277"/>
      <c r="I32" s="277"/>
      <c r="J32" s="277"/>
      <c r="K32" s="268"/>
    </row>
    <row r="33" spans="1:11" x14ac:dyDescent="0.35">
      <c r="A33" s="258" t="s">
        <v>203</v>
      </c>
      <c r="B33" s="261">
        <v>49.72</v>
      </c>
      <c r="C33" s="260">
        <v>54.67</v>
      </c>
      <c r="D33" s="272">
        <v>54.67</v>
      </c>
      <c r="E33" s="272">
        <v>54.67</v>
      </c>
      <c r="F33" s="277"/>
      <c r="G33" s="277"/>
      <c r="H33" s="277"/>
      <c r="I33" s="277"/>
      <c r="J33" s="277"/>
      <c r="K33" s="268"/>
    </row>
    <row r="34" spans="1:11" x14ac:dyDescent="0.35">
      <c r="A34" s="258" t="s">
        <v>204</v>
      </c>
      <c r="B34" s="261">
        <v>238.13</v>
      </c>
      <c r="C34" s="260">
        <v>185</v>
      </c>
      <c r="D34" s="272">
        <v>185</v>
      </c>
      <c r="E34" s="272">
        <v>185</v>
      </c>
      <c r="F34" s="277"/>
      <c r="G34" s="277"/>
      <c r="H34" s="277"/>
      <c r="I34" s="277"/>
      <c r="J34" s="277"/>
      <c r="K34" s="268"/>
    </row>
    <row r="35" spans="1:11" x14ac:dyDescent="0.35">
      <c r="A35" s="258" t="s">
        <v>205</v>
      </c>
      <c r="B35" s="261">
        <v>155.61000000000001</v>
      </c>
      <c r="C35" s="260">
        <v>101.33</v>
      </c>
      <c r="D35" s="272">
        <v>101.33</v>
      </c>
      <c r="E35" s="272">
        <v>101.33</v>
      </c>
      <c r="F35" s="277"/>
      <c r="G35" s="277"/>
      <c r="H35" s="277"/>
      <c r="I35" s="277"/>
      <c r="J35" s="277"/>
      <c r="K35" s="268"/>
    </row>
    <row r="36" spans="1:11" x14ac:dyDescent="0.35">
      <c r="A36" s="258" t="s">
        <v>206</v>
      </c>
      <c r="B36" s="261">
        <v>103.08</v>
      </c>
      <c r="C36" s="260">
        <v>100.63</v>
      </c>
      <c r="D36" s="272">
        <v>100.63</v>
      </c>
      <c r="E36" s="272">
        <v>100.63</v>
      </c>
      <c r="F36" s="277"/>
      <c r="G36" s="277"/>
      <c r="H36" s="277"/>
      <c r="I36" s="277"/>
      <c r="J36" s="277"/>
      <c r="K36" s="268"/>
    </row>
    <row r="37" spans="1:11" x14ac:dyDescent="0.35">
      <c r="A37" s="258" t="s">
        <v>207</v>
      </c>
      <c r="B37" s="261">
        <v>204.94</v>
      </c>
      <c r="C37" s="260">
        <v>326.86</v>
      </c>
      <c r="D37" s="272">
        <v>326.86</v>
      </c>
      <c r="E37" s="272">
        <v>326.86</v>
      </c>
      <c r="F37" s="277"/>
      <c r="G37" s="277"/>
      <c r="H37" s="277"/>
      <c r="I37" s="277"/>
      <c r="J37" s="277"/>
      <c r="K37" s="268"/>
    </row>
    <row r="38" spans="1:11" x14ac:dyDescent="0.35">
      <c r="A38" s="258" t="s">
        <v>109</v>
      </c>
      <c r="B38" s="261">
        <v>51.99</v>
      </c>
      <c r="C38" s="260">
        <v>56.3</v>
      </c>
      <c r="D38" s="272">
        <v>56.3</v>
      </c>
      <c r="E38" s="272">
        <v>56.3</v>
      </c>
      <c r="F38" s="277"/>
      <c r="G38" s="277"/>
      <c r="H38" s="277"/>
      <c r="I38" s="277"/>
      <c r="J38" s="277"/>
      <c r="K38" s="268"/>
    </row>
    <row r="39" spans="1:11" x14ac:dyDescent="0.35">
      <c r="A39" s="258" t="s">
        <v>208</v>
      </c>
      <c r="B39" s="261">
        <v>51.99</v>
      </c>
      <c r="C39" s="260">
        <v>68.95</v>
      </c>
      <c r="D39" s="272">
        <v>68.95</v>
      </c>
      <c r="E39" s="272">
        <v>68.95</v>
      </c>
      <c r="F39" s="277"/>
      <c r="G39" s="277"/>
      <c r="H39" s="277"/>
      <c r="I39" s="277"/>
      <c r="J39" s="277"/>
      <c r="K39" s="268"/>
    </row>
    <row r="40" spans="1:11" s="267" customFormat="1" x14ac:dyDescent="0.35">
      <c r="A40" s="268" t="s">
        <v>212</v>
      </c>
      <c r="B40" s="275"/>
      <c r="C40" s="276"/>
      <c r="D40" s="277"/>
      <c r="E40" s="273">
        <v>95.44</v>
      </c>
      <c r="F40" s="277"/>
      <c r="G40" s="277"/>
      <c r="H40" s="277"/>
      <c r="I40" s="277"/>
      <c r="J40" s="277"/>
      <c r="K40" s="268" t="s">
        <v>216</v>
      </c>
    </row>
    <row r="41" spans="1:11" x14ac:dyDescent="0.35">
      <c r="A41" s="258" t="s">
        <v>150</v>
      </c>
      <c r="B41" s="261">
        <v>63.44</v>
      </c>
      <c r="C41" s="264">
        <v>63.44</v>
      </c>
      <c r="D41" s="274">
        <v>63.44</v>
      </c>
      <c r="E41" s="274">
        <v>63.44</v>
      </c>
      <c r="F41" s="277"/>
      <c r="G41" s="277"/>
      <c r="H41" s="277"/>
      <c r="I41" s="277"/>
      <c r="J41" s="277"/>
      <c r="K41" s="268"/>
    </row>
    <row r="42" spans="1:11" x14ac:dyDescent="0.35">
      <c r="A42" s="268" t="s">
        <v>174</v>
      </c>
      <c r="B42" s="278"/>
      <c r="C42" s="278"/>
      <c r="D42" s="279"/>
      <c r="E42" s="273">
        <v>59.97</v>
      </c>
      <c r="F42" s="277"/>
      <c r="G42" s="277"/>
      <c r="H42" s="277"/>
      <c r="I42" s="277"/>
      <c r="J42" s="277"/>
      <c r="K42" s="268" t="s">
        <v>215</v>
      </c>
    </row>
    <row r="43" spans="1:11" x14ac:dyDescent="0.35">
      <c r="A43" s="268" t="s">
        <v>213</v>
      </c>
      <c r="B43" s="278"/>
      <c r="C43" s="278"/>
      <c r="D43" s="279"/>
      <c r="E43" s="273">
        <v>59.97</v>
      </c>
      <c r="F43" s="277"/>
      <c r="G43" s="277"/>
      <c r="H43" s="277"/>
      <c r="I43" s="277"/>
      <c r="J43" s="277"/>
      <c r="K43" s="268" t="s">
        <v>215</v>
      </c>
    </row>
    <row r="44" spans="1:11" x14ac:dyDescent="0.35">
      <c r="A44" s="268" t="s">
        <v>177</v>
      </c>
      <c r="B44" s="278"/>
      <c r="C44" s="278"/>
      <c r="D44" s="279"/>
      <c r="E44" s="273">
        <v>59.97</v>
      </c>
      <c r="F44" s="277"/>
      <c r="G44" s="277"/>
      <c r="H44" s="277"/>
      <c r="I44" s="277"/>
      <c r="J44" s="277"/>
      <c r="K44" s="268" t="s">
        <v>215</v>
      </c>
    </row>
    <row r="45" spans="1:11" x14ac:dyDescent="0.35">
      <c r="A45" s="268" t="s">
        <v>178</v>
      </c>
      <c r="B45" s="278"/>
      <c r="C45" s="278"/>
      <c r="D45" s="279"/>
      <c r="E45" s="273">
        <v>59.97</v>
      </c>
      <c r="F45" s="277"/>
      <c r="G45" s="277"/>
      <c r="H45" s="277"/>
      <c r="I45" s="277"/>
      <c r="J45" s="277"/>
      <c r="K45" s="268" t="s">
        <v>215</v>
      </c>
    </row>
    <row r="46" spans="1:11" s="267" customFormat="1" x14ac:dyDescent="0.35">
      <c r="A46" s="268" t="s">
        <v>259</v>
      </c>
      <c r="B46" s="278"/>
      <c r="C46" s="278"/>
      <c r="D46" s="279"/>
      <c r="E46" s="279"/>
      <c r="F46" s="277"/>
      <c r="G46" s="277"/>
      <c r="H46" s="272">
        <v>311.27999999999997</v>
      </c>
      <c r="I46" s="272"/>
      <c r="J46" s="272"/>
      <c r="K46" s="268" t="s">
        <v>258</v>
      </c>
    </row>
  </sheetData>
  <autoFilter ref="A3:K46" xr:uid="{00000000-0009-0000-0000-000000000000}"/>
  <pageMargins left="0.7" right="0.7" top="0.75" bottom="0.75" header="0.3" footer="0.3"/>
  <pageSetup orientation="portrait" horizont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3" tint="0.59999389629810485"/>
  </sheetPr>
  <dimension ref="A1:L153"/>
  <sheetViews>
    <sheetView showGridLines="0" showZeros="0" zoomScaleNormal="100" workbookViewId="0">
      <pane ySplit="12" topLeftCell="A73" activePane="bottomLeft" state="frozen"/>
      <selection activeCell="AI9" sqref="AI9"/>
      <selection pane="bottomLeft" activeCell="B5" sqref="B5"/>
    </sheetView>
  </sheetViews>
  <sheetFormatPr defaultColWidth="9.08984375" defaultRowHeight="14.5" x14ac:dyDescent="0.35"/>
  <cols>
    <col min="1" max="1" width="9.08984375" style="35"/>
    <col min="2" max="2" width="35.6328125" style="35" bestFit="1" customWidth="1"/>
    <col min="3" max="3" width="12.08984375" style="35" bestFit="1" customWidth="1"/>
    <col min="4" max="4" width="16.26953125" style="35" customWidth="1"/>
    <col min="5" max="5" width="20" style="35" customWidth="1"/>
    <col min="6" max="6" width="21.08984375" style="35" customWidth="1"/>
    <col min="7" max="11" width="17.36328125" style="35" customWidth="1"/>
    <col min="12" max="12" width="13.08984375" style="35" customWidth="1"/>
    <col min="13" max="16384" width="9.08984375" style="35"/>
  </cols>
  <sheetData>
    <row r="1" spans="1:12" x14ac:dyDescent="0.35">
      <c r="A1" s="33" t="str">
        <f>Master!A3</f>
        <v xml:space="preserve">a. </v>
      </c>
      <c r="B1" s="33" t="str">
        <f>Master!B3</f>
        <v>Agency Name:</v>
      </c>
      <c r="C1" s="372">
        <f>Master!C3</f>
        <v>0</v>
      </c>
      <c r="D1" s="372"/>
      <c r="E1" s="372"/>
      <c r="F1" s="373" t="s">
        <v>142</v>
      </c>
      <c r="G1" s="373"/>
      <c r="H1" s="373"/>
      <c r="I1" s="373"/>
      <c r="L1" s="36" t="s">
        <v>39</v>
      </c>
    </row>
    <row r="2" spans="1:12" x14ac:dyDescent="0.35">
      <c r="A2" s="33" t="str">
        <f>Master!A4</f>
        <v xml:space="preserve">b. </v>
      </c>
      <c r="B2" s="33" t="str">
        <f>Master!B4</f>
        <v>Contract No.:</v>
      </c>
      <c r="C2" s="374">
        <f>Master!C4</f>
        <v>0</v>
      </c>
      <c r="D2" s="374"/>
      <c r="E2" s="374"/>
      <c r="F2" s="373" t="s">
        <v>121</v>
      </c>
      <c r="G2" s="373"/>
      <c r="H2" s="373"/>
      <c r="I2" s="373"/>
      <c r="L2" s="303">
        <f>Master!$G$1</f>
        <v>44176</v>
      </c>
    </row>
    <row r="3" spans="1:12" x14ac:dyDescent="0.35">
      <c r="A3" s="33" t="str">
        <f>Master!A5</f>
        <v xml:space="preserve">c. </v>
      </c>
      <c r="B3" s="33" t="str">
        <f>Master!B5</f>
        <v>Month/Year of :</v>
      </c>
      <c r="C3" s="375">
        <f>Master!C5</f>
        <v>0</v>
      </c>
      <c r="D3" s="374"/>
      <c r="E3" s="374"/>
      <c r="F3" s="373" t="s">
        <v>122</v>
      </c>
      <c r="G3" s="373"/>
      <c r="H3" s="373"/>
      <c r="I3" s="373"/>
      <c r="L3" s="37" t="str">
        <f>Master!$G$2</f>
        <v>Version: 3.4.47</v>
      </c>
    </row>
    <row r="4" spans="1:12" x14ac:dyDescent="0.35">
      <c r="A4" s="33" t="str">
        <f>Master!A6</f>
        <v xml:space="preserve">d.  </v>
      </c>
      <c r="B4" s="33" t="str">
        <f>Master!B6</f>
        <v># months in the contract:</v>
      </c>
      <c r="C4" s="374">
        <f>Master!C6</f>
        <v>0</v>
      </c>
      <c r="D4" s="374"/>
      <c r="E4" s="374"/>
      <c r="H4" s="38"/>
    </row>
    <row r="5" spans="1:12" x14ac:dyDescent="0.35">
      <c r="A5" s="33" t="str">
        <f>Master!A7</f>
        <v>e.</v>
      </c>
      <c r="B5" s="33" t="str">
        <f>Master!B7</f>
        <v># months remaining (including month in c.):</v>
      </c>
      <c r="C5" s="374">
        <f>Master!C7</f>
        <v>0</v>
      </c>
      <c r="D5" s="374"/>
      <c r="E5" s="374"/>
    </row>
    <row r="6" spans="1:12" x14ac:dyDescent="0.35">
      <c r="A6" s="33" t="str">
        <f>Master!A8</f>
        <v xml:space="preserve">f.  </v>
      </c>
      <c r="B6" s="33" t="str">
        <f>Master!B8</f>
        <v># months incurred (including month in c.):</v>
      </c>
      <c r="C6" s="374">
        <f>Master!C8</f>
        <v>0</v>
      </c>
      <c r="D6" s="374"/>
      <c r="E6" s="374"/>
    </row>
    <row r="7" spans="1:12" x14ac:dyDescent="0.35">
      <c r="A7" s="33" t="str">
        <f>Master!A9</f>
        <v xml:space="preserve">g.  </v>
      </c>
      <c r="B7" s="33" t="str">
        <f>Master!B9</f>
        <v>Federal ID:</v>
      </c>
      <c r="C7" s="374">
        <f>Master!C9</f>
        <v>0</v>
      </c>
      <c r="D7" s="374"/>
      <c r="E7" s="374"/>
    </row>
    <row r="8" spans="1:12" x14ac:dyDescent="0.35">
      <c r="A8" s="33" t="str">
        <f>Master!A10</f>
        <v>h.</v>
      </c>
      <c r="B8" s="33" t="str">
        <f>Master!B10</f>
        <v>Address:</v>
      </c>
      <c r="C8" s="374">
        <f>Master!C10</f>
        <v>0</v>
      </c>
      <c r="D8" s="374"/>
      <c r="E8" s="374"/>
      <c r="F8" s="85"/>
      <c r="G8" s="85"/>
      <c r="H8" s="85"/>
      <c r="I8" s="85"/>
    </row>
    <row r="10" spans="1:12" ht="42" customHeight="1" x14ac:dyDescent="0.35">
      <c r="A10" s="42" t="s">
        <v>165</v>
      </c>
      <c r="B10" s="86" t="s">
        <v>163</v>
      </c>
      <c r="C10" s="42" t="s">
        <v>47</v>
      </c>
      <c r="D10" s="86" t="s">
        <v>123</v>
      </c>
      <c r="E10" s="86" t="s">
        <v>164</v>
      </c>
      <c r="F10" s="42" t="s">
        <v>54</v>
      </c>
      <c r="G10" s="87" t="s">
        <v>124</v>
      </c>
      <c r="H10" s="86" t="s">
        <v>125</v>
      </c>
      <c r="I10" s="86" t="s">
        <v>126</v>
      </c>
      <c r="J10" s="86" t="s">
        <v>127</v>
      </c>
      <c r="K10" s="86" t="s">
        <v>128</v>
      </c>
      <c r="L10" s="86" t="s">
        <v>129</v>
      </c>
    </row>
    <row r="11" spans="1:12" ht="22.5" customHeight="1" x14ac:dyDescent="0.35">
      <c r="A11" s="88"/>
      <c r="B11" s="88"/>
      <c r="C11" s="44"/>
      <c r="D11" s="89" t="s">
        <v>130</v>
      </c>
      <c r="E11" s="89" t="s">
        <v>130</v>
      </c>
      <c r="F11" s="46" t="s">
        <v>131</v>
      </c>
      <c r="G11" s="90" t="s">
        <v>132</v>
      </c>
      <c r="H11" s="89" t="s">
        <v>133</v>
      </c>
      <c r="I11" s="91" t="s">
        <v>134</v>
      </c>
      <c r="J11" s="89" t="s">
        <v>135</v>
      </c>
      <c r="K11" s="92" t="s">
        <v>136</v>
      </c>
      <c r="L11" s="93" t="s">
        <v>137</v>
      </c>
    </row>
    <row r="12" spans="1:12" x14ac:dyDescent="0.35">
      <c r="A12" s="94">
        <v>1</v>
      </c>
      <c r="B12" s="94">
        <v>2</v>
      </c>
      <c r="C12" s="47">
        <v>3</v>
      </c>
      <c r="D12" s="94">
        <v>4</v>
      </c>
      <c r="E12" s="94">
        <v>5</v>
      </c>
      <c r="F12" s="94">
        <v>6</v>
      </c>
      <c r="G12" s="94">
        <v>7</v>
      </c>
      <c r="H12" s="94">
        <v>8</v>
      </c>
      <c r="I12" s="94">
        <v>9</v>
      </c>
      <c r="J12" s="94">
        <v>10</v>
      </c>
      <c r="K12" s="94">
        <v>11</v>
      </c>
      <c r="L12" s="94">
        <v>12</v>
      </c>
    </row>
    <row r="13" spans="1:12" ht="9" customHeight="1" x14ac:dyDescent="0.35">
      <c r="A13" s="62"/>
      <c r="B13" s="63"/>
      <c r="C13" s="63"/>
      <c r="D13" s="64"/>
    </row>
    <row r="14" spans="1:12" ht="15.75" customHeight="1" x14ac:dyDescent="0.35">
      <c r="A14" s="49"/>
      <c r="B14" s="50" t="s">
        <v>388</v>
      </c>
      <c r="C14" s="63"/>
      <c r="D14" s="64"/>
    </row>
    <row r="15" spans="1:12" x14ac:dyDescent="0.35">
      <c r="A15" s="51">
        <f>'CMH Wrksht'!A15</f>
        <v>18</v>
      </c>
      <c r="B15" s="59" t="str">
        <f>'CMH Wrksht'!B15</f>
        <v>Residential Level 1</v>
      </c>
      <c r="C15" s="53" t="str">
        <f>'CMH Wrksht'!F15</f>
        <v>Days</v>
      </c>
      <c r="D15" s="240">
        <f>VLOOKUP(B15,'CS and Rates'!$B$1:$D$77,3,FALSE)</f>
        <v>247.71</v>
      </c>
      <c r="E15" s="96"/>
      <c r="F15" s="97">
        <f>'CMH Wrksht'!Q15</f>
        <v>0</v>
      </c>
      <c r="G15" s="98">
        <f>D15*F15</f>
        <v>0</v>
      </c>
      <c r="H15" s="101"/>
      <c r="I15" s="99">
        <f t="shared" ref="I15:I23" si="0">ROUND(G15-H15,2)</f>
        <v>0</v>
      </c>
      <c r="J15" s="100" t="str">
        <f t="shared" ref="J15:J23" si="1">IF(E15="","XXXXXXXXXX",ROUND(MAX((E15/$C$4*$C$6)-H15,(E15-H15)/$C$5),2))</f>
        <v>XXXXXXXXXX</v>
      </c>
      <c r="K15" s="101"/>
      <c r="L15" s="163">
        <f t="shared" ref="L15:L23" si="2">IF(D15="",0,IF(D15=0,0,K15/D15))</f>
        <v>0</v>
      </c>
    </row>
    <row r="16" spans="1:12" x14ac:dyDescent="0.35">
      <c r="A16" s="51">
        <f>'CMH Wrksht'!A16</f>
        <v>19</v>
      </c>
      <c r="B16" s="59" t="str">
        <f>'CMH Wrksht'!B16</f>
        <v>Residential Level 2</v>
      </c>
      <c r="C16" s="53" t="str">
        <f>'CMH Wrksht'!F16</f>
        <v>Days</v>
      </c>
      <c r="D16" s="240">
        <f>VLOOKUP(B16,'CS and Rates'!$B$1:$D$77,3,FALSE)</f>
        <v>206.93</v>
      </c>
      <c r="E16" s="96"/>
      <c r="F16" s="97">
        <f>'CMH Wrksht'!Q16</f>
        <v>0</v>
      </c>
      <c r="G16" s="98">
        <f t="shared" ref="G16:G71" si="3">D16*F16</f>
        <v>0</v>
      </c>
      <c r="H16" s="101"/>
      <c r="I16" s="99">
        <f t="shared" si="0"/>
        <v>0</v>
      </c>
      <c r="J16" s="100" t="str">
        <f t="shared" si="1"/>
        <v>XXXXXXXXXX</v>
      </c>
      <c r="K16" s="101"/>
      <c r="L16" s="163">
        <f t="shared" si="2"/>
        <v>0</v>
      </c>
    </row>
    <row r="17" spans="1:12" x14ac:dyDescent="0.35">
      <c r="A17" s="51">
        <f>'CMH Wrksht'!A17</f>
        <v>20</v>
      </c>
      <c r="B17" s="59" t="str">
        <f>'CMH Wrksht'!B17</f>
        <v>Residential Level 3</v>
      </c>
      <c r="C17" s="53" t="str">
        <f>'CMH Wrksht'!F17</f>
        <v>Days</v>
      </c>
      <c r="D17" s="240">
        <f>VLOOKUP(B17,'CS and Rates'!$B$1:$D$77,3,FALSE)</f>
        <v>123.21</v>
      </c>
      <c r="E17" s="96"/>
      <c r="F17" s="97">
        <f>'CMH Wrksht'!Q17</f>
        <v>0</v>
      </c>
      <c r="G17" s="98">
        <f t="shared" si="3"/>
        <v>0</v>
      </c>
      <c r="H17" s="101"/>
      <c r="I17" s="99">
        <f t="shared" si="0"/>
        <v>0</v>
      </c>
      <c r="J17" s="100" t="str">
        <f t="shared" si="1"/>
        <v>XXXXXXXXXX</v>
      </c>
      <c r="K17" s="101"/>
      <c r="L17" s="163">
        <f t="shared" si="2"/>
        <v>0</v>
      </c>
    </row>
    <row r="18" spans="1:12" x14ac:dyDescent="0.35">
      <c r="A18" s="51">
        <f>'CMH Wrksht'!A18</f>
        <v>21</v>
      </c>
      <c r="B18" s="59" t="str">
        <f>'CMH Wrksht'!B18</f>
        <v>Residential Level 4</v>
      </c>
      <c r="C18" s="53" t="str">
        <f>'CMH Wrksht'!F18</f>
        <v>Days</v>
      </c>
      <c r="D18" s="240">
        <f>VLOOKUP(B18,'CS and Rates'!$B$1:$D$77,3,FALSE)</f>
        <v>73.400000000000006</v>
      </c>
      <c r="E18" s="96"/>
      <c r="F18" s="97">
        <f>'CMH Wrksht'!Q18</f>
        <v>0</v>
      </c>
      <c r="G18" s="98">
        <f t="shared" si="3"/>
        <v>0</v>
      </c>
      <c r="H18" s="101"/>
      <c r="I18" s="99">
        <f t="shared" si="0"/>
        <v>0</v>
      </c>
      <c r="J18" s="100" t="str">
        <f t="shared" si="1"/>
        <v>XXXXXXXXXX</v>
      </c>
      <c r="K18" s="101"/>
      <c r="L18" s="163">
        <f t="shared" si="2"/>
        <v>0</v>
      </c>
    </row>
    <row r="19" spans="1:12" x14ac:dyDescent="0.35">
      <c r="A19" s="51">
        <f>'CMH Wrksht'!A19</f>
        <v>36</v>
      </c>
      <c r="B19" s="59" t="str">
        <f>'CMH Wrksht'!B19</f>
        <v>Room &amp; Board Level 1</v>
      </c>
      <c r="C19" s="53" t="str">
        <f>'CMH Wrksht'!F19</f>
        <v>Days</v>
      </c>
      <c r="D19" s="240">
        <f>VLOOKUP(B19,'CS and Rates'!$B$1:$D$77,3,FALSE)</f>
        <v>135.07</v>
      </c>
      <c r="E19" s="96"/>
      <c r="F19" s="97">
        <f>'CMH Wrksht'!Q19</f>
        <v>0</v>
      </c>
      <c r="G19" s="98">
        <f t="shared" si="3"/>
        <v>0</v>
      </c>
      <c r="H19" s="101"/>
      <c r="I19" s="99">
        <f t="shared" si="0"/>
        <v>0</v>
      </c>
      <c r="J19" s="100" t="str">
        <f t="shared" si="1"/>
        <v>XXXXXXXXXX</v>
      </c>
      <c r="K19" s="101"/>
      <c r="L19" s="163">
        <f t="shared" si="2"/>
        <v>0</v>
      </c>
    </row>
    <row r="20" spans="1:12" x14ac:dyDescent="0.35">
      <c r="A20" s="51">
        <f>'CMH Wrksht'!A20</f>
        <v>37</v>
      </c>
      <c r="B20" s="59" t="str">
        <f>'CMH Wrksht'!B20</f>
        <v>Room &amp; Board Level 2</v>
      </c>
      <c r="C20" s="53" t="str">
        <f>'CMH Wrksht'!F20</f>
        <v>Days</v>
      </c>
      <c r="D20" s="240">
        <f>VLOOKUP(B20,'CS and Rates'!$B$1:$D$77,3,FALSE)</f>
        <v>103.72</v>
      </c>
      <c r="E20" s="96"/>
      <c r="F20" s="97">
        <f>'CMH Wrksht'!Q20</f>
        <v>0</v>
      </c>
      <c r="G20" s="98">
        <f t="shared" si="3"/>
        <v>0</v>
      </c>
      <c r="H20" s="101"/>
      <c r="I20" s="99">
        <f t="shared" si="0"/>
        <v>0</v>
      </c>
      <c r="J20" s="100" t="str">
        <f t="shared" si="1"/>
        <v>XXXXXXXXXX</v>
      </c>
      <c r="K20" s="101"/>
      <c r="L20" s="163">
        <f t="shared" si="2"/>
        <v>0</v>
      </c>
    </row>
    <row r="21" spans="1:12" x14ac:dyDescent="0.35">
      <c r="A21" s="51">
        <f>'CMH Wrksht'!A21</f>
        <v>38</v>
      </c>
      <c r="B21" s="59" t="str">
        <f>'CMH Wrksht'!B21</f>
        <v>Room &amp; Board Level 3</v>
      </c>
      <c r="C21" s="53" t="str">
        <f>'CMH Wrksht'!F21</f>
        <v>Days</v>
      </c>
      <c r="D21" s="240">
        <f>VLOOKUP(B21,'CS and Rates'!$B$1:$D$77,3,FALSE)</f>
        <v>67.849999999999994</v>
      </c>
      <c r="E21" s="96"/>
      <c r="F21" s="97">
        <f>'CMH Wrksht'!Q21</f>
        <v>0</v>
      </c>
      <c r="G21" s="98">
        <f t="shared" si="3"/>
        <v>0</v>
      </c>
      <c r="H21" s="101"/>
      <c r="I21" s="99">
        <f t="shared" si="0"/>
        <v>0</v>
      </c>
      <c r="J21" s="100" t="str">
        <f t="shared" si="1"/>
        <v>XXXXXXXXXX</v>
      </c>
      <c r="K21" s="101"/>
      <c r="L21" s="163">
        <f t="shared" si="2"/>
        <v>0</v>
      </c>
    </row>
    <row r="22" spans="1:12" x14ac:dyDescent="0.35">
      <c r="A22" s="51">
        <f>'CMH Wrksht'!A22</f>
        <v>0</v>
      </c>
      <c r="B22" s="166">
        <f>'CMH Wrksht'!B22</f>
        <v>0</v>
      </c>
      <c r="C22" s="175">
        <f>'CMH Wrksht'!F22</f>
        <v>0</v>
      </c>
      <c r="D22" s="95"/>
      <c r="E22" s="96"/>
      <c r="F22" s="97">
        <f>'CMH Wrksht'!Q22</f>
        <v>0</v>
      </c>
      <c r="G22" s="98">
        <f t="shared" si="3"/>
        <v>0</v>
      </c>
      <c r="H22" s="101"/>
      <c r="I22" s="99">
        <f t="shared" si="0"/>
        <v>0</v>
      </c>
      <c r="J22" s="100" t="str">
        <f t="shared" si="1"/>
        <v>XXXXXXXXXX</v>
      </c>
      <c r="K22" s="101"/>
      <c r="L22" s="163">
        <f t="shared" si="2"/>
        <v>0</v>
      </c>
    </row>
    <row r="23" spans="1:12" x14ac:dyDescent="0.35">
      <c r="A23" s="51">
        <f>'CMH Wrksht'!A23</f>
        <v>0</v>
      </c>
      <c r="B23" s="166">
        <f>'CMH Wrksht'!B23</f>
        <v>0</v>
      </c>
      <c r="C23" s="175">
        <f>'CMH Wrksht'!F23</f>
        <v>0</v>
      </c>
      <c r="D23" s="95"/>
      <c r="E23" s="96"/>
      <c r="F23" s="97">
        <f>'CMH Wrksht'!Q23</f>
        <v>0</v>
      </c>
      <c r="G23" s="98">
        <f t="shared" si="3"/>
        <v>0</v>
      </c>
      <c r="H23" s="101"/>
      <c r="I23" s="99">
        <f t="shared" si="0"/>
        <v>0</v>
      </c>
      <c r="J23" s="100" t="str">
        <f t="shared" si="1"/>
        <v>XXXXXXXXXX</v>
      </c>
      <c r="K23" s="101"/>
      <c r="L23" s="163">
        <f t="shared" si="2"/>
        <v>0</v>
      </c>
    </row>
    <row r="24" spans="1:12" ht="6.75" customHeight="1" x14ac:dyDescent="0.35">
      <c r="A24" s="62">
        <f>'CMH Wrksht'!A24</f>
        <v>0</v>
      </c>
      <c r="B24" s="63">
        <f>'CMH Wrksht'!B24</f>
        <v>0</v>
      </c>
      <c r="C24" s="63">
        <f>'CMH Wrksht'!F24</f>
        <v>0</v>
      </c>
      <c r="D24" s="64"/>
      <c r="J24" s="102"/>
    </row>
    <row r="25" spans="1:12" ht="15" customHeight="1" thickBot="1" x14ac:dyDescent="0.4">
      <c r="A25" s="103" t="s">
        <v>289</v>
      </c>
      <c r="B25" s="104" t="s">
        <v>388</v>
      </c>
      <c r="C25" s="104"/>
      <c r="D25" s="105"/>
      <c r="E25" s="106"/>
      <c r="F25" s="107">
        <f>SUM(F14:F24)</f>
        <v>0</v>
      </c>
      <c r="G25" s="107">
        <f>SUM(G14:G24)</f>
        <v>0</v>
      </c>
      <c r="H25" s="107">
        <f>SUM(H14:H24)</f>
        <v>0</v>
      </c>
      <c r="I25" s="107">
        <f>SUM(I14:I24)</f>
        <v>0</v>
      </c>
      <c r="J25" s="200">
        <f>IFERROR(ROUND(MAX((E25/$C$4*$C$6)-H25,(E25-H25)/$C$5),2),0)</f>
        <v>0</v>
      </c>
      <c r="K25" s="109">
        <f>SUM(K14:K24)</f>
        <v>0</v>
      </c>
      <c r="L25" s="107">
        <f>SUM(L14:L24)</f>
        <v>0</v>
      </c>
    </row>
    <row r="26" spans="1:12" ht="15" customHeight="1" thickBot="1" x14ac:dyDescent="0.4">
      <c r="A26" s="77">
        <f>'CMH Wrksht'!A26</f>
        <v>0</v>
      </c>
      <c r="B26" s="77">
        <f>'CMH Wrksht'!B26</f>
        <v>0</v>
      </c>
      <c r="C26" s="48">
        <f>'CMH Wrksht'!F26</f>
        <v>0</v>
      </c>
      <c r="D26" s="77"/>
      <c r="E26" s="110" t="str">
        <f>IF((SUM(E14:E24))&gt;E25,"Please check funding above","")</f>
        <v/>
      </c>
      <c r="K26" s="111">
        <f>MIN(J25,I25)</f>
        <v>0</v>
      </c>
      <c r="L26" s="112" t="s">
        <v>138</v>
      </c>
    </row>
    <row r="27" spans="1:12" ht="16.5" customHeight="1" x14ac:dyDescent="0.35">
      <c r="A27" s="49"/>
      <c r="B27" s="50" t="s">
        <v>390</v>
      </c>
      <c r="C27" s="63"/>
      <c r="D27" s="64"/>
    </row>
    <row r="28" spans="1:12" x14ac:dyDescent="0.35">
      <c r="A28" s="51">
        <f>'CMH Wrksht'!A28</f>
        <v>29</v>
      </c>
      <c r="B28" s="59" t="str">
        <f>'CMH Wrksht'!B28</f>
        <v>Aftercare -  Individual</v>
      </c>
      <c r="C28" s="53" t="str">
        <f>'CMH Wrksht'!F28</f>
        <v>Hours</v>
      </c>
      <c r="D28" s="240">
        <f>VLOOKUP(B28,'CS and Rates'!$B$1:$D$77,3,FALSE)</f>
        <v>62.57</v>
      </c>
      <c r="E28" s="96"/>
      <c r="F28" s="97">
        <f>'CMH Wrksht'!Q28</f>
        <v>0</v>
      </c>
      <c r="G28" s="98">
        <f t="shared" si="3"/>
        <v>0</v>
      </c>
      <c r="H28" s="101"/>
      <c r="I28" s="99">
        <f t="shared" ref="I28:I60" si="4">ROUND(G28-H28,2)</f>
        <v>0</v>
      </c>
      <c r="J28" s="100" t="str">
        <f t="shared" ref="J28:J60" si="5">IF(E28="","XXXXXXXXXX",ROUND(MAX((E28/$C$4*$C$6)-H28,(E28-H28)/$C$5),2))</f>
        <v>XXXXXXXXXX</v>
      </c>
      <c r="K28" s="101"/>
      <c r="L28" s="163">
        <f t="shared" ref="L28:L60" si="6">IF(D28="",0,IF(D28=0,0,K28/D28))</f>
        <v>0</v>
      </c>
    </row>
    <row r="29" spans="1:12" x14ac:dyDescent="0.35">
      <c r="A29" s="51">
        <f>'CMH Wrksht'!A29</f>
        <v>43</v>
      </c>
      <c r="B29" s="59" t="str">
        <f>'CMH Wrksht'!B29</f>
        <v>Aftercare - Group</v>
      </c>
      <c r="C29" s="53" t="str">
        <f>'CMH Wrksht'!F29</f>
        <v>Hours</v>
      </c>
      <c r="D29" s="240">
        <f>VLOOKUP(B29,'CS and Rates'!$B$1:$D$77,3,FALSE)</f>
        <v>15.64</v>
      </c>
      <c r="E29" s="96"/>
      <c r="F29" s="97">
        <f>'CMH Wrksht'!Q29</f>
        <v>0</v>
      </c>
      <c r="G29" s="98">
        <f t="shared" si="3"/>
        <v>0</v>
      </c>
      <c r="H29" s="101"/>
      <c r="I29" s="99">
        <f t="shared" si="4"/>
        <v>0</v>
      </c>
      <c r="J29" s="100" t="str">
        <f t="shared" si="5"/>
        <v>XXXXXXXXXX</v>
      </c>
      <c r="K29" s="101"/>
      <c r="L29" s="163">
        <f t="shared" si="6"/>
        <v>0</v>
      </c>
    </row>
    <row r="30" spans="1:12" x14ac:dyDescent="0.35">
      <c r="A30" s="51">
        <f>'CMH Wrksht'!A30</f>
        <v>1</v>
      </c>
      <c r="B30" s="59" t="str">
        <f>'CMH Wrksht'!B30</f>
        <v>Assessment</v>
      </c>
      <c r="C30" s="53" t="str">
        <f>'CMH Wrksht'!F30</f>
        <v>Hours</v>
      </c>
      <c r="D30" s="240">
        <f>VLOOKUP(B30,'CS and Rates'!$B$1:$D$77,3,FALSE)</f>
        <v>89.4</v>
      </c>
      <c r="E30" s="96"/>
      <c r="F30" s="97">
        <f>'CMH Wrksht'!Q30</f>
        <v>0</v>
      </c>
      <c r="G30" s="98">
        <f t="shared" si="3"/>
        <v>0</v>
      </c>
      <c r="H30" s="101"/>
      <c r="I30" s="99">
        <f t="shared" si="4"/>
        <v>0</v>
      </c>
      <c r="J30" s="100" t="str">
        <f t="shared" si="5"/>
        <v>XXXXXXXXXX</v>
      </c>
      <c r="K30" s="101"/>
      <c r="L30" s="163">
        <f t="shared" si="6"/>
        <v>0</v>
      </c>
    </row>
    <row r="31" spans="1:12" x14ac:dyDescent="0.35">
      <c r="A31" s="51">
        <f>'CMH Wrksht'!A31</f>
        <v>2</v>
      </c>
      <c r="B31" s="59" t="str">
        <f>'CMH Wrksht'!B31</f>
        <v>Case Management</v>
      </c>
      <c r="C31" s="53" t="str">
        <f>'CMH Wrksht'!F31</f>
        <v>Hours</v>
      </c>
      <c r="D31" s="240">
        <f>VLOOKUP(B31,'CS and Rates'!$B$1:$D$77,3,FALSE)</f>
        <v>71.12</v>
      </c>
      <c r="E31" s="96"/>
      <c r="F31" s="97">
        <f>'CMH Wrksht'!Q31</f>
        <v>0</v>
      </c>
      <c r="G31" s="98">
        <f t="shared" si="3"/>
        <v>0</v>
      </c>
      <c r="H31" s="101"/>
      <c r="I31" s="99">
        <f t="shared" si="4"/>
        <v>0</v>
      </c>
      <c r="J31" s="100" t="str">
        <f t="shared" si="5"/>
        <v>XXXXXXXXXX</v>
      </c>
      <c r="K31" s="101"/>
      <c r="L31" s="163">
        <f t="shared" si="6"/>
        <v>0</v>
      </c>
    </row>
    <row r="32" spans="1:12" x14ac:dyDescent="0.35">
      <c r="A32" s="245">
        <f>'CMH Wrksht'!A32</f>
        <v>4</v>
      </c>
      <c r="B32" s="249" t="str">
        <f>'CMH Wrksht'!B32</f>
        <v>Crisis Support/Emergency - Non-Client Specific</v>
      </c>
      <c r="C32" s="247" t="str">
        <f>'CMH Wrksht'!F32</f>
        <v>Hours</v>
      </c>
      <c r="D32" s="240">
        <f>VLOOKUP(B32,'CS and Rates'!$B$1:$D$77,3,FALSE)</f>
        <v>66.34</v>
      </c>
      <c r="E32" s="96"/>
      <c r="F32" s="97">
        <f>'CMH Wrksht'!Q32</f>
        <v>0</v>
      </c>
      <c r="G32" s="98">
        <f t="shared" si="3"/>
        <v>0</v>
      </c>
      <c r="H32" s="101"/>
      <c r="I32" s="99">
        <f t="shared" si="4"/>
        <v>0</v>
      </c>
      <c r="J32" s="100" t="str">
        <f t="shared" si="5"/>
        <v>XXXXXXXXXX</v>
      </c>
      <c r="K32" s="101"/>
      <c r="L32" s="163">
        <f t="shared" si="6"/>
        <v>0</v>
      </c>
    </row>
    <row r="33" spans="1:12" x14ac:dyDescent="0.35">
      <c r="A33" s="51">
        <f>'CMH Wrksht'!A33</f>
        <v>6</v>
      </c>
      <c r="B33" s="59" t="str">
        <f>'CMH Wrksht'!B33</f>
        <v>Day Treatment</v>
      </c>
      <c r="C33" s="53" t="str">
        <f>'CMH Wrksht'!F33</f>
        <v>Days</v>
      </c>
      <c r="D33" s="240">
        <f>VLOOKUP(B33,'CS and Rates'!$B$1:$D$77,3,FALSE)</f>
        <v>52.42</v>
      </c>
      <c r="E33" s="96"/>
      <c r="F33" s="97">
        <f>'CMH Wrksht'!Q33</f>
        <v>0</v>
      </c>
      <c r="G33" s="98">
        <f t="shared" si="3"/>
        <v>0</v>
      </c>
      <c r="H33" s="101"/>
      <c r="I33" s="99">
        <f t="shared" si="4"/>
        <v>0</v>
      </c>
      <c r="J33" s="100" t="str">
        <f t="shared" si="5"/>
        <v>XXXXXXXXXX</v>
      </c>
      <c r="K33" s="101"/>
      <c r="L33" s="163">
        <f t="shared" si="6"/>
        <v>0</v>
      </c>
    </row>
    <row r="34" spans="1:12" x14ac:dyDescent="0.35">
      <c r="A34" s="51">
        <f>'CMH Wrksht'!A34</f>
        <v>28</v>
      </c>
      <c r="B34" s="59" t="str">
        <f>'CMH Wrksht'!B34</f>
        <v>Incidental Expenses</v>
      </c>
      <c r="C34" s="53" t="str">
        <f>'CMH Wrksht'!F34</f>
        <v>1 Unit = $1.00</v>
      </c>
      <c r="D34" s="240">
        <f>VLOOKUP(B34,'CS and Rates'!$B$1:$D$77,3,FALSE)</f>
        <v>1</v>
      </c>
      <c r="E34" s="96"/>
      <c r="F34" s="97">
        <f>'CMH Wrksht'!Q34</f>
        <v>0</v>
      </c>
      <c r="G34" s="98">
        <f t="shared" si="3"/>
        <v>0</v>
      </c>
      <c r="H34" s="101"/>
      <c r="I34" s="99">
        <f t="shared" si="4"/>
        <v>0</v>
      </c>
      <c r="J34" s="100" t="str">
        <f t="shared" si="5"/>
        <v>XXXXXXXXXX</v>
      </c>
      <c r="K34" s="101"/>
      <c r="L34" s="163">
        <f t="shared" si="6"/>
        <v>0</v>
      </c>
    </row>
    <row r="35" spans="1:12" s="182" customFormat="1" x14ac:dyDescent="0.35">
      <c r="A35" s="245">
        <f>'CMH Wrksht'!A35</f>
        <v>30</v>
      </c>
      <c r="B35" s="249" t="str">
        <f>'CMH Wrksht'!B35</f>
        <v>Information and Referal</v>
      </c>
      <c r="C35" s="247" t="str">
        <f>'CMH Wrksht'!F35</f>
        <v>Hours</v>
      </c>
      <c r="D35" s="240">
        <f>VLOOKUP(B35,'CS and Rates'!$B$1:$D$77,3,FALSE)</f>
        <v>32.03</v>
      </c>
      <c r="E35" s="191"/>
      <c r="F35" s="97">
        <f>'CMH Wrksht'!Q35</f>
        <v>0</v>
      </c>
      <c r="G35" s="168">
        <f t="shared" ref="G35" si="7">D35*F35</f>
        <v>0</v>
      </c>
      <c r="H35" s="193"/>
      <c r="I35" s="169">
        <f t="shared" ref="I35" si="8">ROUND(G35-H35,2)</f>
        <v>0</v>
      </c>
      <c r="J35" s="192" t="str">
        <f t="shared" ref="J35" si="9">IF(E35="","XXXXXXXXXX",ROUND(MAX((E35/$C$4*$C$6)-H35,(E35-H35)/$C$5),2))</f>
        <v>XXXXXXXXXX</v>
      </c>
      <c r="K35" s="193"/>
      <c r="L35" s="163">
        <f t="shared" si="6"/>
        <v>0</v>
      </c>
    </row>
    <row r="36" spans="1:12" x14ac:dyDescent="0.35">
      <c r="A36" s="51">
        <f>'CMH Wrksht'!A36</f>
        <v>8</v>
      </c>
      <c r="B36" s="59" t="str">
        <f>'CMH Wrksht'!B36</f>
        <v>In-Home &amp; On Site</v>
      </c>
      <c r="C36" s="53" t="str">
        <f>'CMH Wrksht'!F36</f>
        <v>Hours</v>
      </c>
      <c r="D36" s="240">
        <f>VLOOKUP(B36,'CS and Rates'!$B$1:$D$77,3,FALSE)</f>
        <v>84.53</v>
      </c>
      <c r="E36" s="96"/>
      <c r="F36" s="97">
        <f>'CMH Wrksht'!Q36</f>
        <v>0</v>
      </c>
      <c r="G36" s="98">
        <f t="shared" si="3"/>
        <v>0</v>
      </c>
      <c r="H36" s="101"/>
      <c r="I36" s="99">
        <f t="shared" si="4"/>
        <v>0</v>
      </c>
      <c r="J36" s="100" t="str">
        <f t="shared" si="5"/>
        <v>XXXXXXXXXX</v>
      </c>
      <c r="K36" s="101"/>
      <c r="L36" s="163">
        <f t="shared" si="6"/>
        <v>0</v>
      </c>
    </row>
    <row r="37" spans="1:12" x14ac:dyDescent="0.35">
      <c r="A37" s="51">
        <f>'CMH Wrksht'!A37</f>
        <v>10</v>
      </c>
      <c r="B37" s="59" t="str">
        <f>'CMH Wrksht'!B37</f>
        <v>Intensive Case Management</v>
      </c>
      <c r="C37" s="53" t="str">
        <f>'CMH Wrksht'!F37</f>
        <v>Hours</v>
      </c>
      <c r="D37" s="240">
        <f>VLOOKUP(B37,'CS and Rates'!$B$1:$D$77,3,FALSE)</f>
        <v>0</v>
      </c>
      <c r="E37" s="96"/>
      <c r="F37" s="97">
        <f>'CMH Wrksht'!Q37</f>
        <v>0</v>
      </c>
      <c r="G37" s="98">
        <f t="shared" si="3"/>
        <v>0</v>
      </c>
      <c r="H37" s="101"/>
      <c r="I37" s="99">
        <f t="shared" si="4"/>
        <v>0</v>
      </c>
      <c r="J37" s="100" t="str">
        <f t="shared" si="5"/>
        <v>XXXXXXXXXX</v>
      </c>
      <c r="K37" s="101"/>
      <c r="L37" s="163">
        <f t="shared" si="6"/>
        <v>0</v>
      </c>
    </row>
    <row r="38" spans="1:12" x14ac:dyDescent="0.35">
      <c r="A38" s="51">
        <f>'CMH Wrksht'!A38</f>
        <v>42</v>
      </c>
      <c r="B38" s="59" t="str">
        <f>'CMH Wrksht'!B38</f>
        <v>Intervention - Group</v>
      </c>
      <c r="C38" s="53" t="str">
        <f>'CMH Wrksht'!F38</f>
        <v>Hours</v>
      </c>
      <c r="D38" s="240">
        <f>VLOOKUP(B38,'CS and Rates'!$B$1:$D$77,3,FALSE)</f>
        <v>18.62</v>
      </c>
      <c r="E38" s="96"/>
      <c r="F38" s="97">
        <f>'CMH Wrksht'!Q38</f>
        <v>0</v>
      </c>
      <c r="G38" s="98">
        <f t="shared" si="3"/>
        <v>0</v>
      </c>
      <c r="H38" s="101"/>
      <c r="I38" s="99">
        <f t="shared" si="4"/>
        <v>0</v>
      </c>
      <c r="J38" s="100" t="str">
        <f t="shared" si="5"/>
        <v>XXXXXXXXXX</v>
      </c>
      <c r="K38" s="101"/>
      <c r="L38" s="163">
        <f t="shared" si="6"/>
        <v>0</v>
      </c>
    </row>
    <row r="39" spans="1:12" x14ac:dyDescent="0.35">
      <c r="A39" s="51">
        <f>'CMH Wrksht'!A39</f>
        <v>11</v>
      </c>
      <c r="B39" s="59" t="str">
        <f>'CMH Wrksht'!B39</f>
        <v>Intervention - Individual</v>
      </c>
      <c r="C39" s="53" t="str">
        <f>'CMH Wrksht'!F39</f>
        <v>Hours</v>
      </c>
      <c r="D39" s="240">
        <f>VLOOKUP(B39,'CS and Rates'!$B$1:$D$77,3,FALSE)</f>
        <v>74.48</v>
      </c>
      <c r="E39" s="96"/>
      <c r="F39" s="97">
        <f>'CMH Wrksht'!Q39</f>
        <v>0</v>
      </c>
      <c r="G39" s="98">
        <f t="shared" si="3"/>
        <v>0</v>
      </c>
      <c r="H39" s="101"/>
      <c r="I39" s="99">
        <f t="shared" si="4"/>
        <v>0</v>
      </c>
      <c r="J39" s="100" t="str">
        <f t="shared" si="5"/>
        <v>XXXXXXXXXX</v>
      </c>
      <c r="K39" s="101"/>
      <c r="L39" s="163">
        <f t="shared" si="6"/>
        <v>0</v>
      </c>
    </row>
    <row r="40" spans="1:12" x14ac:dyDescent="0.35">
      <c r="A40" s="51">
        <f>'CMH Wrksht'!A40</f>
        <v>12</v>
      </c>
      <c r="B40" s="59" t="str">
        <f>'CMH Wrksht'!B40</f>
        <v>Medical Services</v>
      </c>
      <c r="C40" s="53" t="str">
        <f>'CMH Wrksht'!F40</f>
        <v>Hours</v>
      </c>
      <c r="D40" s="240">
        <f>VLOOKUP(B40,'CS and Rates'!$B$1:$D$77,3,FALSE)</f>
        <v>378.79</v>
      </c>
      <c r="E40" s="96"/>
      <c r="F40" s="97">
        <f>'CMH Wrksht'!Q40</f>
        <v>0</v>
      </c>
      <c r="G40" s="98">
        <f t="shared" si="3"/>
        <v>0</v>
      </c>
      <c r="H40" s="101"/>
      <c r="I40" s="99">
        <f t="shared" si="4"/>
        <v>0</v>
      </c>
      <c r="J40" s="100" t="str">
        <f t="shared" si="5"/>
        <v>XXXXXXXXXX</v>
      </c>
      <c r="K40" s="101"/>
      <c r="L40" s="163">
        <f t="shared" si="6"/>
        <v>0</v>
      </c>
    </row>
    <row r="41" spans="1:12" x14ac:dyDescent="0.35">
      <c r="A41" s="51">
        <f>'CMH Wrksht'!A41</f>
        <v>35</v>
      </c>
      <c r="B41" s="59" t="str">
        <f>'CMH Wrksht'!B41</f>
        <v>Outpatient - Group</v>
      </c>
      <c r="C41" s="53" t="str">
        <f>'CMH Wrksht'!F41</f>
        <v>Hours</v>
      </c>
      <c r="D41" s="240">
        <f>VLOOKUP(B41,'CS and Rates'!$B$1:$D$77,3,FALSE)</f>
        <v>22.44</v>
      </c>
      <c r="E41" s="96"/>
      <c r="F41" s="97">
        <f>'CMH Wrksht'!Q41</f>
        <v>0</v>
      </c>
      <c r="G41" s="98">
        <f t="shared" si="3"/>
        <v>0</v>
      </c>
      <c r="H41" s="101"/>
      <c r="I41" s="99">
        <f t="shared" si="4"/>
        <v>0</v>
      </c>
      <c r="J41" s="100" t="str">
        <f t="shared" si="5"/>
        <v>XXXXXXXXXX</v>
      </c>
      <c r="K41" s="101"/>
      <c r="L41" s="163">
        <f t="shared" si="6"/>
        <v>0</v>
      </c>
    </row>
    <row r="42" spans="1:12" x14ac:dyDescent="0.35">
      <c r="A42" s="51">
        <f>'CMH Wrksht'!A42</f>
        <v>14</v>
      </c>
      <c r="B42" s="59" t="str">
        <f>'CMH Wrksht'!B42</f>
        <v>Outpatient - Individual</v>
      </c>
      <c r="C42" s="53" t="str">
        <f>'CMH Wrksht'!F42</f>
        <v>Hours</v>
      </c>
      <c r="D42" s="240">
        <f>VLOOKUP(B42,'CS and Rates'!$B$1:$D$77,3,FALSE)</f>
        <v>89.76</v>
      </c>
      <c r="E42" s="96"/>
      <c r="F42" s="97">
        <f>'CMH Wrksht'!Q42</f>
        <v>0</v>
      </c>
      <c r="G42" s="98">
        <f t="shared" si="3"/>
        <v>0</v>
      </c>
      <c r="H42" s="101"/>
      <c r="I42" s="99">
        <f t="shared" si="4"/>
        <v>0</v>
      </c>
      <c r="J42" s="100" t="str">
        <f t="shared" si="5"/>
        <v>XXXXXXXXXX</v>
      </c>
      <c r="K42" s="101"/>
      <c r="L42" s="163">
        <f t="shared" si="6"/>
        <v>0</v>
      </c>
    </row>
    <row r="43" spans="1:12" x14ac:dyDescent="0.35">
      <c r="A43" s="51">
        <f>'CMH Wrksht'!A43</f>
        <v>15</v>
      </c>
      <c r="B43" s="59" t="str">
        <f>'CMH Wrksht'!B43</f>
        <v>Outreach (Client Specific)</v>
      </c>
      <c r="C43" s="53" t="str">
        <f>'CMH Wrksht'!F43</f>
        <v>Hours</v>
      </c>
      <c r="D43" s="240">
        <f>VLOOKUP(B43,'CS and Rates'!$B$1:$D$77,3,FALSE)</f>
        <v>57.62</v>
      </c>
      <c r="E43" s="96"/>
      <c r="F43" s="97">
        <f>'CMH Wrksht'!Q43</f>
        <v>0</v>
      </c>
      <c r="G43" s="98">
        <f t="shared" si="3"/>
        <v>0</v>
      </c>
      <c r="H43" s="101"/>
      <c r="I43" s="99">
        <f t="shared" si="4"/>
        <v>0</v>
      </c>
      <c r="J43" s="100" t="str">
        <f t="shared" si="5"/>
        <v>XXXXXXXXXX</v>
      </c>
      <c r="K43" s="101"/>
      <c r="L43" s="163">
        <f t="shared" si="6"/>
        <v>0</v>
      </c>
    </row>
    <row r="44" spans="1:12" x14ac:dyDescent="0.35">
      <c r="A44" s="51">
        <f>'CMH Wrksht'!A44</f>
        <v>15</v>
      </c>
      <c r="B44" s="59" t="str">
        <f>'CMH Wrksht'!B44</f>
        <v>Outreach (Non-Client Specific)</v>
      </c>
      <c r="C44" s="53" t="str">
        <f>'CMH Wrksht'!F44</f>
        <v>Hours</v>
      </c>
      <c r="D44" s="240">
        <f>VLOOKUP(B44,'CS and Rates'!$B$1:$D$77,3,FALSE)</f>
        <v>57.62</v>
      </c>
      <c r="E44" s="96"/>
      <c r="F44" s="97">
        <f>'CMH Wrksht'!Q44</f>
        <v>0</v>
      </c>
      <c r="G44" s="98">
        <f t="shared" si="3"/>
        <v>0</v>
      </c>
      <c r="H44" s="101"/>
      <c r="I44" s="99">
        <f t="shared" si="4"/>
        <v>0</v>
      </c>
      <c r="J44" s="100" t="str">
        <f t="shared" si="5"/>
        <v>XXXXXXXXXX</v>
      </c>
      <c r="K44" s="101"/>
      <c r="L44" s="163">
        <f t="shared" si="6"/>
        <v>0</v>
      </c>
    </row>
    <row r="45" spans="1:12" x14ac:dyDescent="0.35">
      <c r="A45" s="51">
        <f>'CMH Wrksht'!A45</f>
        <v>47</v>
      </c>
      <c r="B45" s="59" t="str">
        <f>'CMH Wrksht'!B45</f>
        <v>Recovery Support - Group</v>
      </c>
      <c r="C45" s="53" t="str">
        <f>'CMH Wrksht'!F45</f>
        <v>Hours</v>
      </c>
      <c r="D45" s="240">
        <f>VLOOKUP(B45,'CS and Rates'!$B$1:$D$77,3,FALSE)</f>
        <v>15.1</v>
      </c>
      <c r="E45" s="96"/>
      <c r="F45" s="97">
        <f>'CMH Wrksht'!Q45</f>
        <v>0</v>
      </c>
      <c r="G45" s="98">
        <f t="shared" si="3"/>
        <v>0</v>
      </c>
      <c r="H45" s="101"/>
      <c r="I45" s="99">
        <f t="shared" si="4"/>
        <v>0</v>
      </c>
      <c r="J45" s="100" t="str">
        <f t="shared" si="5"/>
        <v>XXXXXXXXXX</v>
      </c>
      <c r="K45" s="101"/>
      <c r="L45" s="163">
        <f t="shared" si="6"/>
        <v>0</v>
      </c>
    </row>
    <row r="46" spans="1:12" x14ac:dyDescent="0.35">
      <c r="A46" s="51">
        <f>'CMH Wrksht'!A46</f>
        <v>46</v>
      </c>
      <c r="B46" s="59" t="str">
        <f>'CMH Wrksht'!B46</f>
        <v>Recovery Support - Individual</v>
      </c>
      <c r="C46" s="53" t="str">
        <f>'CMH Wrksht'!F46</f>
        <v>Hours</v>
      </c>
      <c r="D46" s="240">
        <f>VLOOKUP(B46,'CS and Rates'!$B$1:$D$77,3,FALSE)</f>
        <v>60.41</v>
      </c>
      <c r="E46" s="96"/>
      <c r="F46" s="97">
        <f>'CMH Wrksht'!Q46</f>
        <v>0</v>
      </c>
      <c r="G46" s="98">
        <f t="shared" si="3"/>
        <v>0</v>
      </c>
      <c r="H46" s="101"/>
      <c r="I46" s="99">
        <f t="shared" si="4"/>
        <v>0</v>
      </c>
      <c r="J46" s="100" t="str">
        <f t="shared" si="5"/>
        <v>XXXXXXXXXX</v>
      </c>
      <c r="K46" s="101"/>
      <c r="L46" s="163">
        <f t="shared" si="6"/>
        <v>0</v>
      </c>
    </row>
    <row r="47" spans="1:12" x14ac:dyDescent="0.35">
      <c r="A47" s="51">
        <f>'CMH Wrksht'!A47</f>
        <v>22</v>
      </c>
      <c r="B47" s="59" t="str">
        <f>'CMH Wrksht'!B47</f>
        <v>Respite Services</v>
      </c>
      <c r="C47" s="53" t="str">
        <f>'CMH Wrksht'!F47</f>
        <v>Hours</v>
      </c>
      <c r="D47" s="240">
        <f>VLOOKUP(B47,'CS and Rates'!$B$1:$D$77,3,FALSE)</f>
        <v>0</v>
      </c>
      <c r="E47" s="96"/>
      <c r="F47" s="97">
        <f>'CMH Wrksht'!Q47</f>
        <v>0</v>
      </c>
      <c r="G47" s="98">
        <f t="shared" si="3"/>
        <v>0</v>
      </c>
      <c r="H47" s="101"/>
      <c r="I47" s="99">
        <f t="shared" si="4"/>
        <v>0</v>
      </c>
      <c r="J47" s="100" t="str">
        <f t="shared" si="5"/>
        <v>XXXXXXXXXX</v>
      </c>
      <c r="K47" s="101"/>
      <c r="L47" s="163">
        <f t="shared" si="6"/>
        <v>0</v>
      </c>
    </row>
    <row r="48" spans="1:12" x14ac:dyDescent="0.35">
      <c r="A48" s="51">
        <f>'CMH Wrksht'!A48</f>
        <v>25</v>
      </c>
      <c r="B48" s="59" t="str">
        <f>'CMH Wrksht'!B48</f>
        <v>Supported Employment</v>
      </c>
      <c r="C48" s="53" t="str">
        <f>'CMH Wrksht'!F48</f>
        <v>Hours</v>
      </c>
      <c r="D48" s="240">
        <f>VLOOKUP(B48,'CS and Rates'!$B$1:$D$77,3,FALSE)</f>
        <v>67.62</v>
      </c>
      <c r="E48" s="96"/>
      <c r="F48" s="97">
        <f>'CMH Wrksht'!Q48</f>
        <v>0</v>
      </c>
      <c r="G48" s="98">
        <f t="shared" si="3"/>
        <v>0</v>
      </c>
      <c r="H48" s="101"/>
      <c r="I48" s="99">
        <f t="shared" si="4"/>
        <v>0</v>
      </c>
      <c r="J48" s="100" t="str">
        <f t="shared" si="5"/>
        <v>XXXXXXXXXX</v>
      </c>
      <c r="K48" s="101"/>
      <c r="L48" s="163">
        <f t="shared" si="6"/>
        <v>0</v>
      </c>
    </row>
    <row r="49" spans="1:12" x14ac:dyDescent="0.35">
      <c r="A49" s="51">
        <f>'CMH Wrksht'!A49</f>
        <v>26</v>
      </c>
      <c r="B49" s="59" t="str">
        <f>'CMH Wrksht'!B49</f>
        <v>Supportive Housing/Living</v>
      </c>
      <c r="C49" s="53" t="str">
        <f>'CMH Wrksht'!F49</f>
        <v>Hours</v>
      </c>
      <c r="D49" s="240">
        <f>VLOOKUP(B49,'CS and Rates'!$B$1:$D$77,3,FALSE)</f>
        <v>70.38</v>
      </c>
      <c r="E49" s="96"/>
      <c r="F49" s="97">
        <f>'CMH Wrksht'!Q49</f>
        <v>0</v>
      </c>
      <c r="G49" s="98">
        <f t="shared" si="3"/>
        <v>0</v>
      </c>
      <c r="H49" s="101"/>
      <c r="I49" s="99">
        <f t="shared" si="4"/>
        <v>0</v>
      </c>
      <c r="J49" s="100" t="str">
        <f t="shared" si="5"/>
        <v>XXXXXXXXXX</v>
      </c>
      <c r="K49" s="101"/>
      <c r="L49" s="163">
        <f t="shared" si="6"/>
        <v>0</v>
      </c>
    </row>
    <row r="50" spans="1:12" x14ac:dyDescent="0.35">
      <c r="A50" s="51" t="str">
        <f>'CMH Wrksht'!A50</f>
        <v>TBD</v>
      </c>
      <c r="B50" s="59" t="str">
        <f>'CMH Wrksht'!B50</f>
        <v>Cost Reimbursement Expenses</v>
      </c>
      <c r="C50" s="53" t="str">
        <f>'CMH Wrksht'!F50</f>
        <v>TBD</v>
      </c>
      <c r="D50" s="240">
        <f>VLOOKUP(B50,'CS and Rates'!$B$1:$D$77,3,FALSE)</f>
        <v>1</v>
      </c>
      <c r="E50" s="96"/>
      <c r="F50" s="97">
        <f>'CMH Wrksht'!Q50</f>
        <v>0</v>
      </c>
      <c r="G50" s="98">
        <f t="shared" si="3"/>
        <v>0</v>
      </c>
      <c r="H50" s="101"/>
      <c r="I50" s="99">
        <f t="shared" si="4"/>
        <v>0</v>
      </c>
      <c r="J50" s="100" t="str">
        <f t="shared" si="5"/>
        <v>XXXXXXXXXX</v>
      </c>
      <c r="K50" s="101"/>
      <c r="L50" s="163">
        <f t="shared" si="6"/>
        <v>0</v>
      </c>
    </row>
    <row r="51" spans="1:12" s="182" customFormat="1" x14ac:dyDescent="0.35">
      <c r="A51" s="245">
        <f>'CMH Wrksht'!A51</f>
        <v>0</v>
      </c>
      <c r="B51" s="249">
        <f>'CMH Wrksht'!B51</f>
        <v>0</v>
      </c>
      <c r="C51" s="206">
        <f>'CMH Wrksht'!F51</f>
        <v>0</v>
      </c>
      <c r="D51" s="190"/>
      <c r="E51" s="191"/>
      <c r="F51" s="97">
        <f>'CMH Wrksht'!Q51</f>
        <v>0</v>
      </c>
      <c r="G51" s="168">
        <f t="shared" ref="G51:G58" si="10">D51*F51</f>
        <v>0</v>
      </c>
      <c r="H51" s="193"/>
      <c r="I51" s="169">
        <f t="shared" ref="I51:I58" si="11">ROUND(G51-H51,2)</f>
        <v>0</v>
      </c>
      <c r="J51" s="192" t="str">
        <f t="shared" ref="J51:J58" si="12">IF(E51="","XXXXXXXXXX",ROUND(MAX((E51/$C$4*$C$6)-H51,(E51-H51)/$C$5),2))</f>
        <v>XXXXXXXXXX</v>
      </c>
      <c r="K51" s="193"/>
      <c r="L51" s="163">
        <f t="shared" si="6"/>
        <v>0</v>
      </c>
    </row>
    <row r="52" spans="1:12" s="182" customFormat="1" x14ac:dyDescent="0.35">
      <c r="A52" s="245">
        <f>'CMH Wrksht'!A52</f>
        <v>0</v>
      </c>
      <c r="B52" s="249">
        <f>'CMH Wrksht'!B52</f>
        <v>0</v>
      </c>
      <c r="C52" s="206">
        <f>'CMH Wrksht'!F52</f>
        <v>0</v>
      </c>
      <c r="D52" s="190"/>
      <c r="E52" s="191"/>
      <c r="F52" s="97">
        <f>'CMH Wrksht'!Q52</f>
        <v>0</v>
      </c>
      <c r="G52" s="168">
        <f t="shared" si="10"/>
        <v>0</v>
      </c>
      <c r="H52" s="193"/>
      <c r="I52" s="169">
        <f t="shared" si="11"/>
        <v>0</v>
      </c>
      <c r="J52" s="192" t="str">
        <f t="shared" si="12"/>
        <v>XXXXXXXXXX</v>
      </c>
      <c r="K52" s="193"/>
      <c r="L52" s="163">
        <f t="shared" si="6"/>
        <v>0</v>
      </c>
    </row>
    <row r="53" spans="1:12" s="182" customFormat="1" x14ac:dyDescent="0.35">
      <c r="A53" s="245">
        <f>'CMH Wrksht'!A53</f>
        <v>0</v>
      </c>
      <c r="B53" s="249">
        <f>'CMH Wrksht'!B53</f>
        <v>0</v>
      </c>
      <c r="C53" s="206">
        <f>'CMH Wrksht'!F53</f>
        <v>0</v>
      </c>
      <c r="D53" s="190"/>
      <c r="E53" s="191"/>
      <c r="F53" s="97">
        <f>'CMH Wrksht'!Q53</f>
        <v>0</v>
      </c>
      <c r="G53" s="168">
        <f t="shared" si="10"/>
        <v>0</v>
      </c>
      <c r="H53" s="193"/>
      <c r="I53" s="169">
        <f t="shared" si="11"/>
        <v>0</v>
      </c>
      <c r="J53" s="192" t="str">
        <f t="shared" si="12"/>
        <v>XXXXXXXXXX</v>
      </c>
      <c r="K53" s="193"/>
      <c r="L53" s="163">
        <f t="shared" si="6"/>
        <v>0</v>
      </c>
    </row>
    <row r="54" spans="1:12" s="182" customFormat="1" x14ac:dyDescent="0.35">
      <c r="A54" s="245">
        <f>'CMH Wrksht'!A54</f>
        <v>0</v>
      </c>
      <c r="B54" s="249">
        <f>'CMH Wrksht'!B54</f>
        <v>0</v>
      </c>
      <c r="C54" s="206">
        <f>'CMH Wrksht'!F54</f>
        <v>0</v>
      </c>
      <c r="D54" s="190"/>
      <c r="E54" s="191"/>
      <c r="F54" s="97">
        <f>'CMH Wrksht'!Q54</f>
        <v>0</v>
      </c>
      <c r="G54" s="168">
        <f t="shared" si="10"/>
        <v>0</v>
      </c>
      <c r="H54" s="193"/>
      <c r="I54" s="169">
        <f t="shared" si="11"/>
        <v>0</v>
      </c>
      <c r="J54" s="192" t="str">
        <f t="shared" si="12"/>
        <v>XXXXXXXXXX</v>
      </c>
      <c r="K54" s="193"/>
      <c r="L54" s="163">
        <f t="shared" si="6"/>
        <v>0</v>
      </c>
    </row>
    <row r="55" spans="1:12" s="182" customFormat="1" x14ac:dyDescent="0.35">
      <c r="A55" s="245">
        <f>'CMH Wrksht'!A55</f>
        <v>0</v>
      </c>
      <c r="B55" s="249">
        <f>'CMH Wrksht'!B55</f>
        <v>0</v>
      </c>
      <c r="C55" s="206">
        <f>'CMH Wrksht'!F55</f>
        <v>0</v>
      </c>
      <c r="D55" s="190"/>
      <c r="E55" s="191"/>
      <c r="F55" s="97">
        <f>'CMH Wrksht'!Q55</f>
        <v>0</v>
      </c>
      <c r="G55" s="168">
        <f t="shared" si="10"/>
        <v>0</v>
      </c>
      <c r="H55" s="193"/>
      <c r="I55" s="169">
        <f t="shared" si="11"/>
        <v>0</v>
      </c>
      <c r="J55" s="192" t="str">
        <f t="shared" si="12"/>
        <v>XXXXXXXXXX</v>
      </c>
      <c r="K55" s="193"/>
      <c r="L55" s="163">
        <f t="shared" si="6"/>
        <v>0</v>
      </c>
    </row>
    <row r="56" spans="1:12" s="182" customFormat="1" x14ac:dyDescent="0.35">
      <c r="A56" s="245">
        <f>'CMH Wrksht'!A56</f>
        <v>0</v>
      </c>
      <c r="B56" s="249">
        <f>'CMH Wrksht'!B56</f>
        <v>0</v>
      </c>
      <c r="C56" s="206">
        <f>'CMH Wrksht'!F56</f>
        <v>0</v>
      </c>
      <c r="D56" s="190"/>
      <c r="E56" s="191"/>
      <c r="F56" s="97">
        <f>'CMH Wrksht'!Q56</f>
        <v>0</v>
      </c>
      <c r="G56" s="168">
        <f t="shared" si="10"/>
        <v>0</v>
      </c>
      <c r="H56" s="193"/>
      <c r="I56" s="169">
        <f t="shared" si="11"/>
        <v>0</v>
      </c>
      <c r="J56" s="192" t="str">
        <f t="shared" si="12"/>
        <v>XXXXXXXXXX</v>
      </c>
      <c r="K56" s="193"/>
      <c r="L56" s="163">
        <f t="shared" si="6"/>
        <v>0</v>
      </c>
    </row>
    <row r="57" spans="1:12" s="182" customFormat="1" x14ac:dyDescent="0.35">
      <c r="A57" s="245">
        <f>'CMH Wrksht'!A57</f>
        <v>0</v>
      </c>
      <c r="B57" s="249">
        <f>'CMH Wrksht'!B57</f>
        <v>0</v>
      </c>
      <c r="C57" s="206">
        <f>'CMH Wrksht'!F57</f>
        <v>0</v>
      </c>
      <c r="D57" s="190"/>
      <c r="E57" s="191"/>
      <c r="F57" s="97">
        <f>'CMH Wrksht'!Q57</f>
        <v>0</v>
      </c>
      <c r="G57" s="168">
        <f t="shared" si="10"/>
        <v>0</v>
      </c>
      <c r="H57" s="193"/>
      <c r="I57" s="169">
        <f t="shared" si="11"/>
        <v>0</v>
      </c>
      <c r="J57" s="192" t="str">
        <f t="shared" si="12"/>
        <v>XXXXXXXXXX</v>
      </c>
      <c r="K57" s="193"/>
      <c r="L57" s="163">
        <f t="shared" si="6"/>
        <v>0</v>
      </c>
    </row>
    <row r="58" spans="1:12" s="182" customFormat="1" x14ac:dyDescent="0.35">
      <c r="A58" s="245">
        <f>'CMH Wrksht'!A58</f>
        <v>0</v>
      </c>
      <c r="B58" s="249">
        <f>'CMH Wrksht'!B58</f>
        <v>0</v>
      </c>
      <c r="C58" s="206">
        <f>'CMH Wrksht'!F58</f>
        <v>0</v>
      </c>
      <c r="D58" s="190"/>
      <c r="E58" s="191"/>
      <c r="F58" s="97">
        <f>'CMH Wrksht'!Q58</f>
        <v>0</v>
      </c>
      <c r="G58" s="168">
        <f t="shared" si="10"/>
        <v>0</v>
      </c>
      <c r="H58" s="193"/>
      <c r="I58" s="169">
        <f t="shared" si="11"/>
        <v>0</v>
      </c>
      <c r="J58" s="192" t="str">
        <f t="shared" si="12"/>
        <v>XXXXXXXXXX</v>
      </c>
      <c r="K58" s="193"/>
      <c r="L58" s="163">
        <f t="shared" si="6"/>
        <v>0</v>
      </c>
    </row>
    <row r="59" spans="1:12" x14ac:dyDescent="0.35">
      <c r="A59" s="51">
        <f>'CMH Wrksht'!A59</f>
        <v>0</v>
      </c>
      <c r="B59" s="166">
        <f>'CMH Wrksht'!B59</f>
        <v>0</v>
      </c>
      <c r="C59" s="175">
        <f>'CMH Wrksht'!F59</f>
        <v>0</v>
      </c>
      <c r="D59" s="95"/>
      <c r="E59" s="96"/>
      <c r="F59" s="97">
        <f>'CMH Wrksht'!Q59</f>
        <v>0</v>
      </c>
      <c r="G59" s="98">
        <f t="shared" si="3"/>
        <v>0</v>
      </c>
      <c r="H59" s="101"/>
      <c r="I59" s="99">
        <f t="shared" si="4"/>
        <v>0</v>
      </c>
      <c r="J59" s="100" t="str">
        <f t="shared" si="5"/>
        <v>XXXXXXXXXX</v>
      </c>
      <c r="K59" s="101"/>
      <c r="L59" s="163">
        <f t="shared" si="6"/>
        <v>0</v>
      </c>
    </row>
    <row r="60" spans="1:12" x14ac:dyDescent="0.35">
      <c r="A60" s="51">
        <f>'CMH Wrksht'!A60</f>
        <v>0</v>
      </c>
      <c r="B60" s="166">
        <f>'CMH Wrksht'!B60</f>
        <v>0</v>
      </c>
      <c r="C60" s="175">
        <f>'CMH Wrksht'!F60</f>
        <v>0</v>
      </c>
      <c r="D60" s="95"/>
      <c r="E60" s="96"/>
      <c r="F60" s="97">
        <f>'CMH Wrksht'!Q60</f>
        <v>0</v>
      </c>
      <c r="G60" s="98">
        <f t="shared" si="3"/>
        <v>0</v>
      </c>
      <c r="H60" s="101"/>
      <c r="I60" s="99">
        <f t="shared" si="4"/>
        <v>0</v>
      </c>
      <c r="J60" s="100" t="str">
        <f t="shared" si="5"/>
        <v>XXXXXXXXXX</v>
      </c>
      <c r="K60" s="101"/>
      <c r="L60" s="163">
        <f t="shared" si="6"/>
        <v>0</v>
      </c>
    </row>
    <row r="61" spans="1:12" ht="6.75" customHeight="1" x14ac:dyDescent="0.35">
      <c r="A61" s="62">
        <f>'CMH Wrksht'!A61</f>
        <v>0</v>
      </c>
      <c r="B61" s="63">
        <f>'CMH Wrksht'!B61</f>
        <v>0</v>
      </c>
      <c r="C61" s="63">
        <f>'CMH Wrksht'!F61</f>
        <v>0</v>
      </c>
      <c r="D61" s="64"/>
      <c r="J61" s="102"/>
    </row>
    <row r="62" spans="1:12" ht="15" customHeight="1" thickBot="1" x14ac:dyDescent="0.4">
      <c r="A62" s="103" t="s">
        <v>289</v>
      </c>
      <c r="B62" s="104" t="s">
        <v>389</v>
      </c>
      <c r="C62" s="104"/>
      <c r="D62" s="105"/>
      <c r="E62" s="106"/>
      <c r="F62" s="107">
        <f>SUM(F27:F61)</f>
        <v>0</v>
      </c>
      <c r="G62" s="107">
        <f>SUM(G27:G61)</f>
        <v>0</v>
      </c>
      <c r="H62" s="107">
        <f>SUM(H27:H61)</f>
        <v>0</v>
      </c>
      <c r="I62" s="107">
        <f>SUM(I27:I61)</f>
        <v>0</v>
      </c>
      <c r="J62" s="200">
        <f>IFERROR(ROUND(MAX((E62/$C$4*$C$6)-H62,(E62-H62)/$C$5),2),0)</f>
        <v>0</v>
      </c>
      <c r="K62" s="109">
        <f>SUM(K27:K61)</f>
        <v>0</v>
      </c>
      <c r="L62" s="107">
        <f>SUM(L27:L61)</f>
        <v>0</v>
      </c>
    </row>
    <row r="63" spans="1:12" ht="15" customHeight="1" thickBot="1" x14ac:dyDescent="0.4">
      <c r="A63" s="77">
        <f>'CMH Wrksht'!A63</f>
        <v>0</v>
      </c>
      <c r="B63" s="77">
        <f>'CMH Wrksht'!B63</f>
        <v>0</v>
      </c>
      <c r="C63" s="48">
        <f>'CMH Wrksht'!F63</f>
        <v>0</v>
      </c>
      <c r="D63" s="77"/>
      <c r="E63" s="110" t="str">
        <f>IF((SUM(E27:E61))&gt;E62,"Please check funding above","")</f>
        <v/>
      </c>
      <c r="K63" s="111">
        <f>MIN(J62,I62)</f>
        <v>0</v>
      </c>
      <c r="L63" s="112" t="s">
        <v>138</v>
      </c>
    </row>
    <row r="64" spans="1:12" ht="16.5" customHeight="1" x14ac:dyDescent="0.35">
      <c r="A64" s="49"/>
      <c r="B64" s="50" t="s">
        <v>392</v>
      </c>
      <c r="C64" s="63"/>
      <c r="D64" s="64"/>
    </row>
    <row r="65" spans="1:12" ht="14.25" customHeight="1" x14ac:dyDescent="0.35">
      <c r="A65" s="51">
        <f>'CMH Wrksht'!A65</f>
        <v>3</v>
      </c>
      <c r="B65" s="59" t="str">
        <f>'CMH Wrksht'!B65</f>
        <v>Crisis Stabilization</v>
      </c>
      <c r="C65" s="53" t="str">
        <f>'CMH Wrksht'!F65</f>
        <v>Day</v>
      </c>
      <c r="D65" s="240">
        <f>VLOOKUP(B65,'CS and Rates'!$B$1:$D$77,3,FALSE)</f>
        <v>362.41</v>
      </c>
      <c r="E65" s="96"/>
      <c r="F65" s="97">
        <f>'CMH Wrksht'!Q65</f>
        <v>0</v>
      </c>
      <c r="G65" s="98">
        <f t="shared" si="3"/>
        <v>0</v>
      </c>
      <c r="H65" s="101"/>
      <c r="I65" s="99">
        <f t="shared" ref="I65:I71" si="13">ROUND(G65-H65,2)</f>
        <v>0</v>
      </c>
      <c r="J65" s="100" t="str">
        <f t="shared" ref="J65:J71" si="14">IF(E65="","XXXXXXXXXX",ROUND(MAX((E65/$C$4*$C$6)-H65,(E65-H65)/$C$5),2))</f>
        <v>XXXXXXXXXX</v>
      </c>
      <c r="K65" s="101"/>
      <c r="L65" s="163">
        <f t="shared" ref="L65:L71" si="15">IF(D65="",0,IF(D65=0,0,K65/D65))</f>
        <v>0</v>
      </c>
    </row>
    <row r="66" spans="1:12" s="182" customFormat="1" ht="14.25" customHeight="1" x14ac:dyDescent="0.35">
      <c r="A66" s="245">
        <f>'CMH Wrksht'!A66</f>
        <v>3</v>
      </c>
      <c r="B66" s="249" t="str">
        <f>'CMH Wrksht'!B66</f>
        <v>Crisis Stabilization (Non-Standard Rate)</v>
      </c>
      <c r="C66" s="247" t="str">
        <f>'CMH Wrksht'!F66</f>
        <v>Day</v>
      </c>
      <c r="D66" s="240">
        <f>VLOOKUP(B66,'CS and Rates'!$B$1:$D$77,3,FALSE)</f>
        <v>362.41</v>
      </c>
      <c r="E66" s="191"/>
      <c r="F66" s="97">
        <f>'CMH Wrksht'!Q66</f>
        <v>0</v>
      </c>
      <c r="G66" s="168">
        <f t="shared" ref="G66" si="16">D66*F66</f>
        <v>0</v>
      </c>
      <c r="H66" s="193"/>
      <c r="I66" s="169">
        <f t="shared" ref="I66" si="17">ROUND(G66-H66,2)</f>
        <v>0</v>
      </c>
      <c r="J66" s="192" t="str">
        <f t="shared" ref="J66" si="18">IF(E66="","XXXXXXXXXX",ROUND(MAX((E66/$C$4*$C$6)-H66,(E66-H66)/$C$5),2))</f>
        <v>XXXXXXXXXX</v>
      </c>
      <c r="K66" s="193"/>
      <c r="L66" s="163">
        <f t="shared" si="15"/>
        <v>0</v>
      </c>
    </row>
    <row r="67" spans="1:12" x14ac:dyDescent="0.35">
      <c r="A67" s="51">
        <f>'CMH Wrksht'!A67</f>
        <v>4</v>
      </c>
      <c r="B67" s="59" t="str">
        <f>'CMH Wrksht'!B67</f>
        <v>Crisis Support/Emergency - Client Specific</v>
      </c>
      <c r="C67" s="53" t="str">
        <f>'CMH Wrksht'!F67</f>
        <v>Hours</v>
      </c>
      <c r="D67" s="240">
        <f>VLOOKUP(B67,'CS and Rates'!$B$1:$D$77,3,FALSE)</f>
        <v>66.34</v>
      </c>
      <c r="E67" s="96"/>
      <c r="F67" s="97">
        <f>'CMH Wrksht'!Q67</f>
        <v>0</v>
      </c>
      <c r="G67" s="98">
        <f t="shared" si="3"/>
        <v>0</v>
      </c>
      <c r="H67" s="101"/>
      <c r="I67" s="99">
        <f t="shared" si="13"/>
        <v>0</v>
      </c>
      <c r="J67" s="100" t="str">
        <f t="shared" si="14"/>
        <v>XXXXXXXXXX</v>
      </c>
      <c r="K67" s="101"/>
      <c r="L67" s="163">
        <f t="shared" si="15"/>
        <v>0</v>
      </c>
    </row>
    <row r="68" spans="1:12" x14ac:dyDescent="0.35">
      <c r="A68" s="51">
        <f>'CMH Wrksht'!A68</f>
        <v>4</v>
      </c>
      <c r="B68" s="59" t="str">
        <f>'CMH Wrksht'!B68</f>
        <v>Crisis Support/Emergency - Non-Client Specific</v>
      </c>
      <c r="C68" s="53" t="str">
        <f>'CMH Wrksht'!F68</f>
        <v>Hours</v>
      </c>
      <c r="D68" s="240">
        <f>VLOOKUP(B68,'CS and Rates'!$B$1:$D$77,3,FALSE)</f>
        <v>66.34</v>
      </c>
      <c r="E68" s="96"/>
      <c r="F68" s="97">
        <f>'CMH Wrksht'!Q68</f>
        <v>0</v>
      </c>
      <c r="G68" s="98">
        <f t="shared" si="3"/>
        <v>0</v>
      </c>
      <c r="H68" s="101"/>
      <c r="I68" s="99">
        <f t="shared" si="13"/>
        <v>0</v>
      </c>
      <c r="J68" s="100" t="str">
        <f t="shared" si="14"/>
        <v>XXXXXXXXXX</v>
      </c>
      <c r="K68" s="101"/>
      <c r="L68" s="163">
        <f t="shared" si="15"/>
        <v>0</v>
      </c>
    </row>
    <row r="69" spans="1:12" x14ac:dyDescent="0.35">
      <c r="A69" s="51">
        <f>'CMH Wrksht'!A69</f>
        <v>9</v>
      </c>
      <c r="B69" s="59" t="str">
        <f>'CMH Wrksht'!B69</f>
        <v>Inpatient</v>
      </c>
      <c r="C69" s="53" t="str">
        <f>'CMH Wrksht'!F69</f>
        <v>Days</v>
      </c>
      <c r="D69" s="240">
        <f>VLOOKUP(B69,'CS and Rates'!$B$1:$D$77,3,FALSE)</f>
        <v>362.41</v>
      </c>
      <c r="E69" s="96"/>
      <c r="F69" s="97">
        <f>'CMH Wrksht'!Q69</f>
        <v>0</v>
      </c>
      <c r="G69" s="98">
        <f t="shared" si="3"/>
        <v>0</v>
      </c>
      <c r="H69" s="101"/>
      <c r="I69" s="99">
        <f t="shared" si="13"/>
        <v>0</v>
      </c>
      <c r="J69" s="100" t="str">
        <f t="shared" si="14"/>
        <v>XXXXXXXXXX</v>
      </c>
      <c r="K69" s="101"/>
      <c r="L69" s="163">
        <f t="shared" si="15"/>
        <v>0</v>
      </c>
    </row>
    <row r="70" spans="1:12" x14ac:dyDescent="0.35">
      <c r="A70" s="51">
        <f>'CMH Wrksht'!A70</f>
        <v>0</v>
      </c>
      <c r="B70" s="166">
        <f>'CMH Wrksht'!B70</f>
        <v>0</v>
      </c>
      <c r="C70" s="175">
        <f>'CMH Wrksht'!F70</f>
        <v>0</v>
      </c>
      <c r="D70" s="95"/>
      <c r="E70" s="96"/>
      <c r="F70" s="97">
        <f>'CMH Wrksht'!Q70</f>
        <v>0</v>
      </c>
      <c r="G70" s="98">
        <f t="shared" si="3"/>
        <v>0</v>
      </c>
      <c r="H70" s="101"/>
      <c r="I70" s="99">
        <f t="shared" si="13"/>
        <v>0</v>
      </c>
      <c r="J70" s="100" t="str">
        <f t="shared" si="14"/>
        <v>XXXXXXXXXX</v>
      </c>
      <c r="K70" s="101"/>
      <c r="L70" s="163">
        <f t="shared" si="15"/>
        <v>0</v>
      </c>
    </row>
    <row r="71" spans="1:12" x14ac:dyDescent="0.35">
      <c r="A71" s="51">
        <f>'CMH Wrksht'!A71</f>
        <v>0</v>
      </c>
      <c r="B71" s="166">
        <f>'CMH Wrksht'!B71</f>
        <v>0</v>
      </c>
      <c r="C71" s="175">
        <f>'CMH Wrksht'!F71</f>
        <v>0</v>
      </c>
      <c r="D71" s="95"/>
      <c r="E71" s="96"/>
      <c r="F71" s="97">
        <f>'CMH Wrksht'!Q71</f>
        <v>0</v>
      </c>
      <c r="G71" s="98">
        <f t="shared" si="3"/>
        <v>0</v>
      </c>
      <c r="H71" s="101"/>
      <c r="I71" s="99">
        <f t="shared" si="13"/>
        <v>0</v>
      </c>
      <c r="J71" s="100" t="str">
        <f t="shared" si="14"/>
        <v>XXXXXXXXXX</v>
      </c>
      <c r="K71" s="101"/>
      <c r="L71" s="163">
        <f t="shared" si="15"/>
        <v>0</v>
      </c>
    </row>
    <row r="72" spans="1:12" ht="6.75" customHeight="1" x14ac:dyDescent="0.35">
      <c r="A72" s="62"/>
      <c r="B72" s="63"/>
      <c r="C72" s="63"/>
      <c r="D72" s="64"/>
      <c r="J72" s="102"/>
    </row>
    <row r="73" spans="1:12" ht="15" customHeight="1" thickBot="1" x14ac:dyDescent="0.4">
      <c r="A73" s="103" t="s">
        <v>289</v>
      </c>
      <c r="B73" s="104" t="s">
        <v>392</v>
      </c>
      <c r="C73" s="104"/>
      <c r="D73" s="105"/>
      <c r="E73" s="106"/>
      <c r="F73" s="107">
        <f>SUM(F64:F72)</f>
        <v>0</v>
      </c>
      <c r="G73" s="107">
        <f>SUM(G64:G72)</f>
        <v>0</v>
      </c>
      <c r="H73" s="107">
        <f>SUM(H64:H72)</f>
        <v>0</v>
      </c>
      <c r="I73" s="107">
        <f>SUM(I64:I72)</f>
        <v>0</v>
      </c>
      <c r="J73" s="200">
        <f>IFERROR(ROUND(MAX((E73/$C$4*$C$6)-H73,(E73-H73)/$C$5),2),0)</f>
        <v>0</v>
      </c>
      <c r="K73" s="109">
        <f>SUM(K64:K72)</f>
        <v>0</v>
      </c>
      <c r="L73" s="107">
        <f>SUM(L64:L72)</f>
        <v>0</v>
      </c>
    </row>
    <row r="74" spans="1:12" ht="15" customHeight="1" thickBot="1" x14ac:dyDescent="0.4">
      <c r="A74" s="77"/>
      <c r="B74" s="77"/>
      <c r="C74" s="48"/>
      <c r="D74" s="77"/>
      <c r="E74" s="110" t="str">
        <f>IF((SUM(E64:E72))&gt;E73,"Please check funding above","")</f>
        <v/>
      </c>
      <c r="K74" s="111">
        <f>MIN(J73,I73)</f>
        <v>0</v>
      </c>
      <c r="L74" s="112" t="s">
        <v>138</v>
      </c>
    </row>
    <row r="75" spans="1:12" x14ac:dyDescent="0.35">
      <c r="A75" s="49"/>
      <c r="B75" s="50" t="s">
        <v>393</v>
      </c>
      <c r="C75" s="63"/>
      <c r="D75" s="64"/>
    </row>
    <row r="76" spans="1:12" x14ac:dyDescent="0.35">
      <c r="A76" s="51">
        <f>'CMH Wrksht'!A76</f>
        <v>48</v>
      </c>
      <c r="B76" s="59" t="str">
        <f>'CMH Wrksht'!B76</f>
        <v>Prevention - Indicated</v>
      </c>
      <c r="C76" s="53" t="str">
        <f>'CMH Wrksht'!F76</f>
        <v>Hours</v>
      </c>
      <c r="D76" s="240">
        <f>VLOOKUP(B76,'CS and Rates'!$B$1:$D$77,3,FALSE)</f>
        <v>72.33</v>
      </c>
      <c r="E76" s="96"/>
      <c r="F76" s="97">
        <f>'CMH Wrksht'!Q76</f>
        <v>0</v>
      </c>
      <c r="G76" s="98">
        <f t="shared" ref="G76:G82" si="19">D76*F76</f>
        <v>0</v>
      </c>
      <c r="H76" s="101"/>
      <c r="I76" s="99">
        <f t="shared" ref="I76:I82" si="20">ROUND(G76-H76,2)</f>
        <v>0</v>
      </c>
      <c r="J76" s="100" t="str">
        <f t="shared" ref="J76:J82" si="21">IF(E76="","XXXXXXXXXX",ROUND(MAX((E76/$C$4*$C$6)-H76,(E76-H76)/$C$5),2))</f>
        <v>XXXXXXXXXX</v>
      </c>
      <c r="K76" s="101"/>
      <c r="L76" s="163">
        <f t="shared" ref="L76:L82" si="22">IF(D76="",0,IF(D76=0,0,K76/D76))</f>
        <v>0</v>
      </c>
    </row>
    <row r="77" spans="1:12" x14ac:dyDescent="0.35">
      <c r="A77" s="51">
        <f>'CMH Wrksht'!A77</f>
        <v>49</v>
      </c>
      <c r="B77" s="59" t="str">
        <f>'CMH Wrksht'!B77</f>
        <v>Prevention - Selective - Client Specific Form</v>
      </c>
      <c r="C77" s="53" t="str">
        <f>'CMH Wrksht'!F77</f>
        <v>Hours</v>
      </c>
      <c r="D77" s="240">
        <f>VLOOKUP(B77,'CS and Rates'!$B$1:$D$77,3,FALSE)</f>
        <v>72.33</v>
      </c>
      <c r="E77" s="96"/>
      <c r="F77" s="97">
        <f>'CMH Wrksht'!Q77</f>
        <v>0</v>
      </c>
      <c r="G77" s="98">
        <f t="shared" si="19"/>
        <v>0</v>
      </c>
      <c r="H77" s="101"/>
      <c r="I77" s="99">
        <f t="shared" si="20"/>
        <v>0</v>
      </c>
      <c r="J77" s="100" t="str">
        <f t="shared" si="21"/>
        <v>XXXXXXXXXX</v>
      </c>
      <c r="K77" s="101"/>
      <c r="L77" s="163">
        <f t="shared" si="22"/>
        <v>0</v>
      </c>
    </row>
    <row r="78" spans="1:12" x14ac:dyDescent="0.35">
      <c r="A78" s="51">
        <f>'CMH Wrksht'!A78</f>
        <v>49</v>
      </c>
      <c r="B78" s="59" t="str">
        <f>'CMH Wrksht'!B78</f>
        <v>Prevention - Selective - Non-Client Specific</v>
      </c>
      <c r="C78" s="53" t="str">
        <f>'CMH Wrksht'!F78</f>
        <v>Hours</v>
      </c>
      <c r="D78" s="240">
        <f>VLOOKUP(B78,'CS and Rates'!$B$1:$D$77,3,FALSE)</f>
        <v>72.33</v>
      </c>
      <c r="E78" s="96"/>
      <c r="F78" s="97">
        <f>'CMH Wrksht'!Q78</f>
        <v>0</v>
      </c>
      <c r="G78" s="98">
        <f t="shared" si="19"/>
        <v>0</v>
      </c>
      <c r="H78" s="101"/>
      <c r="I78" s="99">
        <f t="shared" si="20"/>
        <v>0</v>
      </c>
      <c r="J78" s="100" t="str">
        <f t="shared" si="21"/>
        <v>XXXXXXXXXX</v>
      </c>
      <c r="K78" s="101"/>
      <c r="L78" s="163">
        <f t="shared" si="22"/>
        <v>0</v>
      </c>
    </row>
    <row r="79" spans="1:12" s="182" customFormat="1" x14ac:dyDescent="0.35">
      <c r="A79" s="245">
        <f>'CMH Wrksht'!A79</f>
        <v>50</v>
      </c>
      <c r="B79" s="249" t="str">
        <f>'CMH Wrksht'!B79</f>
        <v>Prevention - Universal Direct</v>
      </c>
      <c r="C79" s="247" t="str">
        <f>'CMH Wrksht'!F79</f>
        <v>Hours</v>
      </c>
      <c r="D79" s="240">
        <f>VLOOKUP(B79,'CS and Rates'!$B$1:$D$77,3,FALSE)</f>
        <v>72.33</v>
      </c>
      <c r="E79" s="191"/>
      <c r="F79" s="97">
        <f>'CMH Wrksht'!Q79</f>
        <v>0</v>
      </c>
      <c r="G79" s="168">
        <f t="shared" ref="G79:G80" si="23">D79*F79</f>
        <v>0</v>
      </c>
      <c r="H79" s="193"/>
      <c r="I79" s="169">
        <f t="shared" ref="I79:I80" si="24">ROUND(G79-H79,2)</f>
        <v>0</v>
      </c>
      <c r="J79" s="192" t="str">
        <f t="shared" ref="J79:J80" si="25">IF(E79="","XXXXXXXXXX",ROUND(MAX((E79/$C$4*$C$6)-H79,(E79-H79)/$C$5),2))</f>
        <v>XXXXXXXXXX</v>
      </c>
      <c r="K79" s="193"/>
      <c r="L79" s="163">
        <f t="shared" si="22"/>
        <v>0</v>
      </c>
    </row>
    <row r="80" spans="1:12" s="182" customFormat="1" x14ac:dyDescent="0.35">
      <c r="A80" s="245">
        <f>'CMH Wrksht'!A80</f>
        <v>51</v>
      </c>
      <c r="B80" s="249" t="str">
        <f>'CMH Wrksht'!B80</f>
        <v>Prevention - Universal Indirect</v>
      </c>
      <c r="C80" s="247" t="str">
        <f>'CMH Wrksht'!F80</f>
        <v>Hours</v>
      </c>
      <c r="D80" s="240">
        <f>VLOOKUP(B80,'CS and Rates'!$B$1:$D$77,3,FALSE)</f>
        <v>72.33</v>
      </c>
      <c r="E80" s="191"/>
      <c r="F80" s="97">
        <f>'CMH Wrksht'!Q80</f>
        <v>0</v>
      </c>
      <c r="G80" s="168">
        <f t="shared" si="23"/>
        <v>0</v>
      </c>
      <c r="H80" s="193"/>
      <c r="I80" s="169">
        <f t="shared" si="24"/>
        <v>0</v>
      </c>
      <c r="J80" s="192" t="str">
        <f t="shared" si="25"/>
        <v>XXXXXXXXXX</v>
      </c>
      <c r="K80" s="193"/>
      <c r="L80" s="163">
        <f t="shared" si="22"/>
        <v>0</v>
      </c>
    </row>
    <row r="81" spans="1:12" x14ac:dyDescent="0.35">
      <c r="A81" s="51">
        <f>'CMH Wrksht'!A81</f>
        <v>0</v>
      </c>
      <c r="B81" s="166">
        <f>'CMH Wrksht'!B81</f>
        <v>0</v>
      </c>
      <c r="C81" s="175">
        <f>'CMH Wrksht'!F81</f>
        <v>0</v>
      </c>
      <c r="D81" s="95"/>
      <c r="E81" s="96"/>
      <c r="F81" s="97">
        <f>'CMH Wrksht'!Q81</f>
        <v>0</v>
      </c>
      <c r="G81" s="98">
        <f t="shared" si="19"/>
        <v>0</v>
      </c>
      <c r="H81" s="101"/>
      <c r="I81" s="99">
        <f t="shared" si="20"/>
        <v>0</v>
      </c>
      <c r="J81" s="100" t="str">
        <f t="shared" si="21"/>
        <v>XXXXXXXXXX</v>
      </c>
      <c r="K81" s="101"/>
      <c r="L81" s="163">
        <f t="shared" si="22"/>
        <v>0</v>
      </c>
    </row>
    <row r="82" spans="1:12" x14ac:dyDescent="0.35">
      <c r="A82" s="51">
        <f>'CMH Wrksht'!A82</f>
        <v>0</v>
      </c>
      <c r="B82" s="166">
        <f>'CMH Wrksht'!B82</f>
        <v>0</v>
      </c>
      <c r="C82" s="175">
        <f>'CMH Wrksht'!F82</f>
        <v>0</v>
      </c>
      <c r="D82" s="95"/>
      <c r="E82" s="96"/>
      <c r="F82" s="97">
        <f>'CMH Wrksht'!Q82</f>
        <v>0</v>
      </c>
      <c r="G82" s="98">
        <f t="shared" si="19"/>
        <v>0</v>
      </c>
      <c r="H82" s="101"/>
      <c r="I82" s="99">
        <f t="shared" si="20"/>
        <v>0</v>
      </c>
      <c r="J82" s="100" t="str">
        <f t="shared" si="21"/>
        <v>XXXXXXXXXX</v>
      </c>
      <c r="K82" s="101"/>
      <c r="L82" s="163">
        <f t="shared" si="22"/>
        <v>0</v>
      </c>
    </row>
    <row r="83" spans="1:12" ht="7.5" customHeight="1" x14ac:dyDescent="0.35">
      <c r="A83" s="62"/>
      <c r="B83" s="63"/>
      <c r="C83" s="63"/>
      <c r="D83" s="64"/>
      <c r="J83" s="102"/>
    </row>
    <row r="84" spans="1:12" ht="15" thickBot="1" x14ac:dyDescent="0.4">
      <c r="A84" s="103" t="s">
        <v>289</v>
      </c>
      <c r="B84" s="104" t="s">
        <v>393</v>
      </c>
      <c r="C84" s="104"/>
      <c r="D84" s="105"/>
      <c r="E84" s="106"/>
      <c r="F84" s="107">
        <f>SUM(F75:F83)</f>
        <v>0</v>
      </c>
      <c r="G84" s="107">
        <f>SUM(G75:G83)</f>
        <v>0</v>
      </c>
      <c r="H84" s="107">
        <f>SUM(H75:H83)</f>
        <v>0</v>
      </c>
      <c r="I84" s="107">
        <f>SUM(I75:I83)</f>
        <v>0</v>
      </c>
      <c r="J84" s="108">
        <f>IFERROR(ROUND(MAX((E84/$C$4*$C$6)-H84,(E84-H84)/$C$5),2),0)</f>
        <v>0</v>
      </c>
      <c r="K84" s="109">
        <f>SUM(K75:K83)</f>
        <v>0</v>
      </c>
      <c r="L84" s="107">
        <f>SUM(L75:L83)</f>
        <v>0</v>
      </c>
    </row>
    <row r="85" spans="1:12" ht="15" customHeight="1" thickBot="1" x14ac:dyDescent="0.4">
      <c r="A85" s="77"/>
      <c r="B85" s="77"/>
      <c r="C85" s="48"/>
      <c r="D85" s="77"/>
      <c r="E85" s="110" t="str">
        <f>IF((SUM(E75:E83))&gt;E84,"Please check funding above","")</f>
        <v/>
      </c>
      <c r="K85" s="111">
        <f>MIN(J84,I84)</f>
        <v>0</v>
      </c>
      <c r="L85" s="112" t="s">
        <v>138</v>
      </c>
    </row>
    <row r="86" spans="1:12" ht="5.25" customHeight="1" x14ac:dyDescent="0.35">
      <c r="A86" s="62"/>
      <c r="B86" s="63"/>
      <c r="C86" s="63"/>
      <c r="D86" s="64"/>
      <c r="J86" s="102"/>
    </row>
    <row r="87" spans="1:12" x14ac:dyDescent="0.35">
      <c r="A87" s="103" t="s">
        <v>289</v>
      </c>
      <c r="B87" s="104" t="s">
        <v>292</v>
      </c>
      <c r="C87" s="104"/>
      <c r="D87" s="105"/>
      <c r="E87" s="107">
        <f t="shared" ref="E87:L87" si="26">E25+E62+E73+E84</f>
        <v>0</v>
      </c>
      <c r="F87" s="107">
        <f t="shared" si="26"/>
        <v>0</v>
      </c>
      <c r="G87" s="107">
        <f t="shared" si="26"/>
        <v>0</v>
      </c>
      <c r="H87" s="107">
        <f t="shared" si="26"/>
        <v>0</v>
      </c>
      <c r="I87" s="107">
        <f t="shared" si="26"/>
        <v>0</v>
      </c>
      <c r="J87" s="107">
        <f t="shared" si="26"/>
        <v>0</v>
      </c>
      <c r="K87" s="107">
        <f t="shared" si="26"/>
        <v>0</v>
      </c>
      <c r="L87" s="107">
        <f t="shared" si="26"/>
        <v>0</v>
      </c>
    </row>
    <row r="88" spans="1:12" x14ac:dyDescent="0.35">
      <c r="A88" s="62"/>
      <c r="B88" s="64"/>
      <c r="C88" s="64"/>
    </row>
    <row r="89" spans="1:12" x14ac:dyDescent="0.35">
      <c r="A89" s="62"/>
      <c r="B89" s="63"/>
      <c r="C89" s="64"/>
    </row>
    <row r="90" spans="1:12" ht="15.5" x14ac:dyDescent="0.35">
      <c r="A90" s="16" t="s">
        <v>33</v>
      </c>
      <c r="B90" s="17"/>
      <c r="C90" s="17"/>
      <c r="D90" s="17"/>
      <c r="E90" s="17"/>
      <c r="F90" s="17"/>
      <c r="G90" s="17"/>
      <c r="H90" s="17"/>
      <c r="I90" s="17"/>
      <c r="J90" s="65"/>
      <c r="K90" s="66"/>
      <c r="L90" s="67"/>
    </row>
    <row r="91" spans="1:12" s="182" customFormat="1" ht="27.75" customHeight="1" x14ac:dyDescent="0.35">
      <c r="A91" s="376" t="str">
        <f>Master!$B$33</f>
        <v>By signing this report, I certify to the best of my knowledge and belief that this report is true, complete, and accurate, and the expenditures, disbursements and cash receipts are for the purposes and objectives set forth in the terms and condition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v>
      </c>
      <c r="B91" s="377"/>
      <c r="C91" s="377"/>
      <c r="D91" s="377"/>
      <c r="E91" s="377"/>
      <c r="F91" s="377"/>
      <c r="G91" s="377"/>
      <c r="H91" s="377"/>
      <c r="I91" s="377"/>
      <c r="J91" s="377"/>
      <c r="K91" s="377"/>
      <c r="L91" s="378"/>
    </row>
    <row r="92" spans="1:12" s="182" customFormat="1" ht="15.5" x14ac:dyDescent="0.35">
      <c r="A92" s="22" t="str">
        <f>Master!$B$34</f>
        <v>By signing this report, I certify the above to be accurate and in agreement with this agency's records and that all client demographic and service data has been submitted to the Provider Portal in accordance with the terms of this agency's contract with the Managining Entity.</v>
      </c>
      <c r="B92" s="19"/>
      <c r="C92" s="19"/>
      <c r="D92" s="19"/>
      <c r="E92" s="19"/>
      <c r="F92" s="19"/>
      <c r="G92" s="19"/>
      <c r="H92" s="19"/>
      <c r="I92" s="19"/>
      <c r="J92" s="20"/>
      <c r="K92" s="21"/>
      <c r="L92" s="68"/>
    </row>
    <row r="93" spans="1:12" s="182" customFormat="1" ht="15.5" x14ac:dyDescent="0.35">
      <c r="A93" s="22" t="str">
        <f>Master!$B$35</f>
        <v>By signing this report, I certify that, at time of submission, "YTD Units", "YTD Earnings", "YTD Paid Amounts", and "Amount Due" takes into consideration that DCF is the payer of last resort and do not include units that can be billed to other funding sources.</v>
      </c>
      <c r="B93" s="19"/>
      <c r="C93" s="19"/>
      <c r="D93" s="19"/>
      <c r="E93" s="19"/>
      <c r="F93" s="19"/>
      <c r="G93" s="19"/>
      <c r="H93" s="19"/>
      <c r="I93" s="19"/>
      <c r="J93" s="20"/>
      <c r="K93" s="21"/>
      <c r="L93" s="68"/>
    </row>
    <row r="94" spans="1:12" ht="15.5" x14ac:dyDescent="0.35">
      <c r="A94" s="22"/>
      <c r="B94" s="23"/>
      <c r="C94" s="23"/>
      <c r="D94" s="23"/>
      <c r="E94" s="23"/>
      <c r="F94" s="23"/>
      <c r="G94" s="23"/>
      <c r="H94" s="23"/>
      <c r="I94" s="23"/>
      <c r="J94" s="20"/>
      <c r="K94" s="21"/>
      <c r="L94" s="68"/>
    </row>
    <row r="95" spans="1:12" ht="15.5" x14ac:dyDescent="0.35">
      <c r="A95" s="361">
        <f>Master!$B$38</f>
        <v>0</v>
      </c>
      <c r="B95" s="362"/>
      <c r="C95" s="69"/>
      <c r="D95" s="362">
        <f>Master!$E$38</f>
        <v>0</v>
      </c>
      <c r="E95" s="362"/>
      <c r="F95" s="69"/>
      <c r="G95" s="70">
        <f>Master!$G$38</f>
        <v>0</v>
      </c>
      <c r="H95" s="19"/>
      <c r="I95" s="19"/>
      <c r="J95" s="20"/>
      <c r="K95" s="21"/>
      <c r="L95" s="68"/>
    </row>
    <row r="96" spans="1:12" ht="15.5" x14ac:dyDescent="0.35">
      <c r="A96" s="71" t="s">
        <v>34</v>
      </c>
      <c r="B96" s="72"/>
      <c r="C96" s="29"/>
      <c r="D96" s="28" t="s">
        <v>35</v>
      </c>
      <c r="E96" s="29"/>
      <c r="F96" s="73"/>
      <c r="G96" s="28" t="s">
        <v>36</v>
      </c>
      <c r="H96" s="73"/>
      <c r="I96" s="73"/>
      <c r="J96" s="74"/>
      <c r="K96" s="75"/>
      <c r="L96" s="76"/>
    </row>
    <row r="97" spans="1:3" x14ac:dyDescent="0.35">
      <c r="A97" s="118"/>
      <c r="B97" s="64"/>
      <c r="C97" s="64"/>
    </row>
    <row r="98" spans="1:3" x14ac:dyDescent="0.35">
      <c r="A98" s="77"/>
      <c r="B98" s="78"/>
      <c r="C98" s="78"/>
    </row>
    <row r="99" spans="1:3" x14ac:dyDescent="0.35">
      <c r="A99" s="62"/>
      <c r="B99" s="63"/>
      <c r="C99" s="64"/>
    </row>
    <row r="100" spans="1:3" x14ac:dyDescent="0.35">
      <c r="A100" s="62"/>
      <c r="B100" s="63"/>
      <c r="C100" s="64"/>
    </row>
    <row r="101" spans="1:3" x14ac:dyDescent="0.35">
      <c r="A101" s="62"/>
      <c r="B101" s="63"/>
      <c r="C101" s="64"/>
    </row>
    <row r="102" spans="1:3" x14ac:dyDescent="0.35">
      <c r="A102" s="62"/>
      <c r="B102" s="63"/>
      <c r="C102" s="64"/>
    </row>
    <row r="103" spans="1:3" x14ac:dyDescent="0.35">
      <c r="A103" s="62"/>
      <c r="B103" s="63"/>
      <c r="C103" s="64"/>
    </row>
    <row r="104" spans="1:3" x14ac:dyDescent="0.35">
      <c r="A104" s="62"/>
      <c r="B104" s="63"/>
      <c r="C104" s="64"/>
    </row>
    <row r="105" spans="1:3" x14ac:dyDescent="0.35">
      <c r="A105" s="79"/>
      <c r="B105" s="63"/>
      <c r="C105" s="63"/>
    </row>
    <row r="106" spans="1:3" x14ac:dyDescent="0.35">
      <c r="A106" s="77"/>
      <c r="B106" s="78"/>
      <c r="C106" s="78"/>
    </row>
    <row r="107" spans="1:3" x14ac:dyDescent="0.35">
      <c r="A107" s="62"/>
      <c r="B107" s="63"/>
      <c r="C107" s="64"/>
    </row>
    <row r="108" spans="1:3" x14ac:dyDescent="0.35">
      <c r="A108" s="62"/>
      <c r="B108" s="63"/>
      <c r="C108" s="64"/>
    </row>
    <row r="109" spans="1:3" x14ac:dyDescent="0.35">
      <c r="A109" s="62"/>
      <c r="B109" s="63"/>
      <c r="C109" s="64"/>
    </row>
    <row r="110" spans="1:3" x14ac:dyDescent="0.35">
      <c r="A110" s="62"/>
      <c r="B110" s="63"/>
      <c r="C110" s="64"/>
    </row>
    <row r="111" spans="1:3" x14ac:dyDescent="0.35">
      <c r="A111" s="62"/>
      <c r="B111" s="63"/>
      <c r="C111" s="64"/>
    </row>
    <row r="112" spans="1:3" x14ac:dyDescent="0.35">
      <c r="A112" s="62"/>
      <c r="B112" s="63"/>
      <c r="C112" s="64"/>
    </row>
    <row r="113" spans="1:3" x14ac:dyDescent="0.35">
      <c r="A113" s="77"/>
      <c r="B113" s="64"/>
      <c r="C113" s="64"/>
    </row>
    <row r="114" spans="1:3" x14ac:dyDescent="0.35">
      <c r="A114" s="77"/>
      <c r="B114" s="78"/>
      <c r="C114" s="78"/>
    </row>
    <row r="115" spans="1:3" x14ac:dyDescent="0.35">
      <c r="A115" s="62"/>
      <c r="B115" s="63"/>
      <c r="C115" s="64"/>
    </row>
    <row r="116" spans="1:3" x14ac:dyDescent="0.35">
      <c r="A116" s="62"/>
      <c r="B116" s="63"/>
      <c r="C116" s="64"/>
    </row>
    <row r="117" spans="1:3" x14ac:dyDescent="0.35">
      <c r="A117" s="77"/>
      <c r="B117" s="64"/>
      <c r="C117" s="64"/>
    </row>
    <row r="118" spans="1:3" x14ac:dyDescent="0.35">
      <c r="A118" s="77"/>
      <c r="B118" s="78"/>
      <c r="C118" s="78"/>
    </row>
    <row r="119" spans="1:3" x14ac:dyDescent="0.35">
      <c r="A119" s="62"/>
      <c r="B119" s="63"/>
      <c r="C119" s="64"/>
    </row>
    <row r="120" spans="1:3" x14ac:dyDescent="0.35">
      <c r="A120" s="62"/>
      <c r="B120" s="63"/>
      <c r="C120" s="64"/>
    </row>
    <row r="121" spans="1:3" x14ac:dyDescent="0.35">
      <c r="A121" s="62"/>
      <c r="B121" s="63"/>
      <c r="C121" s="64"/>
    </row>
    <row r="122" spans="1:3" x14ac:dyDescent="0.35">
      <c r="A122" s="62"/>
      <c r="B122" s="63"/>
      <c r="C122" s="64"/>
    </row>
    <row r="123" spans="1:3" x14ac:dyDescent="0.35">
      <c r="A123" s="62"/>
      <c r="B123" s="63"/>
      <c r="C123" s="64"/>
    </row>
    <row r="124" spans="1:3" x14ac:dyDescent="0.35">
      <c r="A124" s="62"/>
      <c r="B124" s="63"/>
      <c r="C124" s="63"/>
    </row>
    <row r="125" spans="1:3" x14ac:dyDescent="0.35">
      <c r="A125" s="80"/>
      <c r="B125" s="119"/>
      <c r="C125" s="78"/>
    </row>
    <row r="126" spans="1:3" x14ac:dyDescent="0.35">
      <c r="A126" s="80"/>
      <c r="B126" s="78"/>
      <c r="C126" s="78"/>
    </row>
    <row r="127" spans="1:3" x14ac:dyDescent="0.35">
      <c r="A127" s="62"/>
      <c r="B127" s="63"/>
      <c r="C127" s="64"/>
    </row>
    <row r="128" spans="1:3" x14ac:dyDescent="0.35">
      <c r="A128" s="62"/>
      <c r="B128" s="63"/>
      <c r="C128" s="64"/>
    </row>
    <row r="129" spans="1:3" x14ac:dyDescent="0.35">
      <c r="A129" s="62"/>
      <c r="B129" s="64"/>
      <c r="C129" s="64"/>
    </row>
    <row r="130" spans="1:3" x14ac:dyDescent="0.35">
      <c r="A130" s="62"/>
      <c r="B130" s="63"/>
      <c r="C130" s="64"/>
    </row>
    <row r="131" spans="1:3" x14ac:dyDescent="0.35">
      <c r="A131" s="62"/>
      <c r="B131" s="63"/>
      <c r="C131" s="64"/>
    </row>
    <row r="132" spans="1:3" x14ac:dyDescent="0.35">
      <c r="A132" s="62"/>
      <c r="B132" s="63"/>
      <c r="C132" s="64"/>
    </row>
    <row r="133" spans="1:3" x14ac:dyDescent="0.35">
      <c r="A133" s="62"/>
      <c r="B133" s="64"/>
      <c r="C133" s="64"/>
    </row>
    <row r="134" spans="1:3" x14ac:dyDescent="0.35">
      <c r="A134" s="62"/>
      <c r="B134" s="64"/>
      <c r="C134" s="64"/>
    </row>
    <row r="135" spans="1:3" x14ac:dyDescent="0.35">
      <c r="A135" s="62"/>
      <c r="B135" s="64"/>
      <c r="C135" s="64"/>
    </row>
    <row r="136" spans="1:3" x14ac:dyDescent="0.35">
      <c r="A136" s="62"/>
      <c r="B136" s="64"/>
      <c r="C136" s="64"/>
    </row>
    <row r="137" spans="1:3" x14ac:dyDescent="0.35">
      <c r="A137" s="62"/>
      <c r="B137" s="63"/>
      <c r="C137" s="64"/>
    </row>
    <row r="138" spans="1:3" x14ac:dyDescent="0.35">
      <c r="A138" s="62"/>
      <c r="B138" s="63"/>
      <c r="C138" s="64"/>
    </row>
    <row r="139" spans="1:3" x14ac:dyDescent="0.35">
      <c r="A139" s="62"/>
      <c r="B139" s="63"/>
      <c r="C139" s="64"/>
    </row>
    <row r="140" spans="1:3" x14ac:dyDescent="0.35">
      <c r="A140" s="62"/>
      <c r="B140" s="63"/>
      <c r="C140" s="64"/>
    </row>
    <row r="141" spans="1:3" x14ac:dyDescent="0.35">
      <c r="A141" s="62"/>
      <c r="B141" s="64"/>
      <c r="C141" s="64"/>
    </row>
    <row r="142" spans="1:3" x14ac:dyDescent="0.35">
      <c r="A142" s="62"/>
      <c r="B142" s="64"/>
      <c r="C142" s="64"/>
    </row>
    <row r="143" spans="1:3" x14ac:dyDescent="0.35">
      <c r="A143" s="62"/>
      <c r="B143" s="64"/>
      <c r="C143" s="64"/>
    </row>
    <row r="144" spans="1:3" x14ac:dyDescent="0.35">
      <c r="A144" s="62"/>
      <c r="B144" s="63"/>
      <c r="C144" s="64"/>
    </row>
    <row r="145" spans="1:3" x14ac:dyDescent="0.35">
      <c r="A145" s="62"/>
      <c r="B145" s="64"/>
      <c r="C145" s="64"/>
    </row>
    <row r="146" spans="1:3" x14ac:dyDescent="0.35">
      <c r="A146" s="82"/>
      <c r="B146" s="120"/>
      <c r="C146" s="83"/>
    </row>
    <row r="147" spans="1:3" x14ac:dyDescent="0.35">
      <c r="A147" s="62"/>
      <c r="B147" s="64"/>
      <c r="C147" s="64"/>
    </row>
    <row r="148" spans="1:3" x14ac:dyDescent="0.35">
      <c r="A148" s="62"/>
      <c r="B148" s="63"/>
      <c r="C148" s="64"/>
    </row>
    <row r="149" spans="1:3" x14ac:dyDescent="0.35">
      <c r="A149" s="81"/>
      <c r="B149" s="121"/>
      <c r="C149" s="122"/>
    </row>
    <row r="150" spans="1:3" x14ac:dyDescent="0.35">
      <c r="A150" s="77"/>
      <c r="B150" s="121"/>
      <c r="C150" s="122"/>
    </row>
    <row r="151" spans="1:3" x14ac:dyDescent="0.35">
      <c r="A151" s="81"/>
      <c r="B151" s="64"/>
      <c r="C151" s="122"/>
    </row>
    <row r="152" spans="1:3" x14ac:dyDescent="0.35">
      <c r="A152" s="81"/>
      <c r="B152" s="64"/>
      <c r="C152" s="122"/>
    </row>
    <row r="153" spans="1:3" x14ac:dyDescent="0.35">
      <c r="A153" s="77"/>
      <c r="B153" s="121"/>
      <c r="C153" s="122"/>
    </row>
  </sheetData>
  <sheetProtection algorithmName="SHA-512" hashValue="F5LlMZJ/dvgpbniVTh+T29/M6X669rGJe/lUxxrkeEIX5mXKlDvgZWqbttdHM7bPzuVNcbWDjN9v2/GRNAaNlA==" saltValue="hiWodjGft4E0tW/Ae1tIgA==" spinCount="100000" sheet="1" formatCells="0" formatColumns="0" formatRows="0"/>
  <mergeCells count="14">
    <mergeCell ref="A95:B95"/>
    <mergeCell ref="D95:E95"/>
    <mergeCell ref="C1:E1"/>
    <mergeCell ref="F1:I1"/>
    <mergeCell ref="C2:E2"/>
    <mergeCell ref="F2:I2"/>
    <mergeCell ref="C3:E3"/>
    <mergeCell ref="F3:I3"/>
    <mergeCell ref="C4:E4"/>
    <mergeCell ref="C5:E5"/>
    <mergeCell ref="C6:E6"/>
    <mergeCell ref="C7:E7"/>
    <mergeCell ref="C8:E8"/>
    <mergeCell ref="A91:L91"/>
  </mergeCells>
  <conditionalFormatting sqref="K25">
    <cfRule type="cellIs" dxfId="60" priority="4" operator="greaterThan">
      <formula>K26</formula>
    </cfRule>
  </conditionalFormatting>
  <conditionalFormatting sqref="K62">
    <cfRule type="cellIs" dxfId="59" priority="3" operator="greaterThan">
      <formula>K63</formula>
    </cfRule>
  </conditionalFormatting>
  <conditionalFormatting sqref="K73">
    <cfRule type="cellIs" dxfId="58" priority="2" operator="greaterThan">
      <formula>K74</formula>
    </cfRule>
  </conditionalFormatting>
  <conditionalFormatting sqref="K84">
    <cfRule type="cellIs" dxfId="57" priority="1" operator="greaterThan">
      <formula>K85</formula>
    </cfRule>
  </conditionalFormatting>
  <dataValidations disablePrompts="1" count="1">
    <dataValidation type="custom" allowBlank="1" showInputMessage="1" showErrorMessage="1" error="Amount Due must be equal or lesser than Unpaid Earnings. If a Funding Amount is added to this Cost Center, Amount Due must be the lesser amount between Unpaid Earnings and Prorated Share. " sqref="K15:K23 K65:K71 K76:K82 K28:K60" xr:uid="{00000000-0002-0000-0800-000000000000}">
      <formula1>IF(K15&lt;=MIN(I15,J15), TRUE, FALSE)</formula1>
    </dataValidation>
  </dataValidations>
  <hyperlinks>
    <hyperlink ref="L1" location="Master!A1" display="(Return to Master Tab)" xr:uid="{00000000-0004-0000-0800-000000000000}"/>
  </hyperlinks>
  <pageMargins left="0.7" right="0.7" top="0.75" bottom="0.75" header="0.3" footer="0.3"/>
  <pageSetup scale="42" orientation="portrait" horizont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C000"/>
  </sheetPr>
  <dimension ref="A1:L195"/>
  <sheetViews>
    <sheetView showGridLines="0" showZeros="0" zoomScaleNormal="100" workbookViewId="0">
      <pane ySplit="12" topLeftCell="A13" activePane="bottomLeft" state="frozen"/>
      <selection activeCell="AI9" sqref="AI9"/>
      <selection pane="bottomLeft" activeCell="B6" sqref="B6"/>
    </sheetView>
  </sheetViews>
  <sheetFormatPr defaultColWidth="9.08984375" defaultRowHeight="14.5" x14ac:dyDescent="0.35"/>
  <cols>
    <col min="1" max="1" width="9.08984375" style="35"/>
    <col min="2" max="2" width="35.6328125" style="35" bestFit="1" customWidth="1"/>
    <col min="3" max="3" width="12.08984375" style="35" bestFit="1" customWidth="1"/>
    <col min="4" max="4" width="16.26953125" style="35" customWidth="1"/>
    <col min="5" max="5" width="20" style="35" customWidth="1"/>
    <col min="6" max="6" width="21.08984375" style="35" customWidth="1"/>
    <col min="7" max="11" width="17.36328125" style="35" customWidth="1"/>
    <col min="12" max="12" width="13.08984375" style="35" customWidth="1"/>
    <col min="13" max="16384" width="9.08984375" style="35"/>
  </cols>
  <sheetData>
    <row r="1" spans="1:12" x14ac:dyDescent="0.35">
      <c r="A1" s="33" t="str">
        <f>Master!A3</f>
        <v xml:space="preserve">a. </v>
      </c>
      <c r="B1" s="33" t="str">
        <f>Master!B3</f>
        <v>Agency Name:</v>
      </c>
      <c r="C1" s="372">
        <f>Master!C3</f>
        <v>0</v>
      </c>
      <c r="D1" s="372"/>
      <c r="E1" s="372"/>
      <c r="F1" s="373" t="s">
        <v>142</v>
      </c>
      <c r="G1" s="373"/>
      <c r="H1" s="373"/>
      <c r="I1" s="373"/>
      <c r="L1" s="36" t="s">
        <v>39</v>
      </c>
    </row>
    <row r="2" spans="1:12" x14ac:dyDescent="0.35">
      <c r="A2" s="33" t="str">
        <f>Master!A4</f>
        <v xml:space="preserve">b. </v>
      </c>
      <c r="B2" s="33" t="str">
        <f>Master!B4</f>
        <v>Contract No.:</v>
      </c>
      <c r="C2" s="374">
        <f>Master!C4</f>
        <v>0</v>
      </c>
      <c r="D2" s="374"/>
      <c r="E2" s="374"/>
      <c r="F2" s="373" t="s">
        <v>121</v>
      </c>
      <c r="G2" s="373"/>
      <c r="H2" s="373"/>
      <c r="I2" s="373"/>
      <c r="L2" s="303">
        <f>Master!$G$1</f>
        <v>44176</v>
      </c>
    </row>
    <row r="3" spans="1:12" x14ac:dyDescent="0.35">
      <c r="A3" s="33" t="str">
        <f>Master!A5</f>
        <v xml:space="preserve">c. </v>
      </c>
      <c r="B3" s="33" t="str">
        <f>Master!B5</f>
        <v>Month/Year of :</v>
      </c>
      <c r="C3" s="375">
        <f>Master!C5</f>
        <v>0</v>
      </c>
      <c r="D3" s="374"/>
      <c r="E3" s="374"/>
      <c r="F3" s="373" t="s">
        <v>140</v>
      </c>
      <c r="G3" s="373"/>
      <c r="H3" s="373"/>
      <c r="I3" s="373"/>
      <c r="L3" s="37" t="str">
        <f>Master!$G$2</f>
        <v>Version: 3.4.47</v>
      </c>
    </row>
    <row r="4" spans="1:12" x14ac:dyDescent="0.35">
      <c r="A4" s="33" t="str">
        <f>Master!A6</f>
        <v xml:space="preserve">d.  </v>
      </c>
      <c r="B4" s="33" t="str">
        <f>Master!B6</f>
        <v># months in the contract:</v>
      </c>
      <c r="C4" s="374">
        <f>Master!C6</f>
        <v>0</v>
      </c>
      <c r="D4" s="374"/>
      <c r="E4" s="374"/>
      <c r="H4" s="38"/>
    </row>
    <row r="5" spans="1:12" x14ac:dyDescent="0.35">
      <c r="A5" s="33" t="str">
        <f>Master!A7</f>
        <v>e.</v>
      </c>
      <c r="B5" s="33" t="str">
        <f>Master!B7</f>
        <v># months remaining (including month in c.):</v>
      </c>
      <c r="C5" s="374">
        <f>Master!C7</f>
        <v>0</v>
      </c>
      <c r="D5" s="374"/>
      <c r="E5" s="374"/>
    </row>
    <row r="6" spans="1:12" x14ac:dyDescent="0.35">
      <c r="A6" s="33" t="str">
        <f>Master!A8</f>
        <v xml:space="preserve">f.  </v>
      </c>
      <c r="B6" s="33" t="str">
        <f>Master!B8</f>
        <v># months incurred (including month in c.):</v>
      </c>
      <c r="C6" s="374">
        <f>Master!C8</f>
        <v>0</v>
      </c>
      <c r="D6" s="374"/>
      <c r="E6" s="374"/>
    </row>
    <row r="7" spans="1:12" x14ac:dyDescent="0.35">
      <c r="A7" s="33" t="str">
        <f>Master!A9</f>
        <v xml:space="preserve">g.  </v>
      </c>
      <c r="B7" s="33" t="str">
        <f>Master!B9</f>
        <v>Federal ID:</v>
      </c>
      <c r="C7" s="374">
        <f>Master!C9</f>
        <v>0</v>
      </c>
      <c r="D7" s="374"/>
      <c r="E7" s="374"/>
    </row>
    <row r="8" spans="1:12" x14ac:dyDescent="0.35">
      <c r="A8" s="33" t="str">
        <f>Master!A10</f>
        <v>h.</v>
      </c>
      <c r="B8" s="33" t="str">
        <f>Master!B10</f>
        <v>Address:</v>
      </c>
      <c r="C8" s="374">
        <f>Master!C10</f>
        <v>0</v>
      </c>
      <c r="D8" s="374"/>
      <c r="E8" s="374"/>
      <c r="F8" s="85"/>
      <c r="G8" s="85"/>
      <c r="H8" s="85"/>
      <c r="I8" s="85"/>
    </row>
    <row r="10" spans="1:12" ht="42" customHeight="1" x14ac:dyDescent="0.35">
      <c r="A10" s="42" t="s">
        <v>299</v>
      </c>
      <c r="B10" s="86" t="s">
        <v>163</v>
      </c>
      <c r="C10" s="42" t="s">
        <v>47</v>
      </c>
      <c r="D10" s="86" t="s">
        <v>123</v>
      </c>
      <c r="E10" s="86" t="s">
        <v>164</v>
      </c>
      <c r="F10" s="42" t="s">
        <v>54</v>
      </c>
      <c r="G10" s="87" t="s">
        <v>124</v>
      </c>
      <c r="H10" s="86" t="s">
        <v>125</v>
      </c>
      <c r="I10" s="86" t="s">
        <v>126</v>
      </c>
      <c r="J10" s="86" t="s">
        <v>127</v>
      </c>
      <c r="K10" s="86" t="s">
        <v>128</v>
      </c>
      <c r="L10" s="86" t="s">
        <v>129</v>
      </c>
    </row>
    <row r="11" spans="1:12" ht="22.5" customHeight="1" x14ac:dyDescent="0.35">
      <c r="A11" s="88"/>
      <c r="B11" s="88"/>
      <c r="C11" s="44"/>
      <c r="D11" s="89" t="s">
        <v>130</v>
      </c>
      <c r="E11" s="89" t="s">
        <v>130</v>
      </c>
      <c r="F11" s="46" t="s">
        <v>141</v>
      </c>
      <c r="G11" s="90" t="s">
        <v>132</v>
      </c>
      <c r="H11" s="89" t="s">
        <v>133</v>
      </c>
      <c r="I11" s="91" t="s">
        <v>134</v>
      </c>
      <c r="J11" s="89" t="s">
        <v>162</v>
      </c>
      <c r="K11" s="92" t="s">
        <v>136</v>
      </c>
      <c r="L11" s="93" t="s">
        <v>137</v>
      </c>
    </row>
    <row r="12" spans="1:12" x14ac:dyDescent="0.35">
      <c r="A12" s="94">
        <v>1</v>
      </c>
      <c r="B12" s="94">
        <v>2</v>
      </c>
      <c r="C12" s="47">
        <v>3</v>
      </c>
      <c r="D12" s="94">
        <v>4</v>
      </c>
      <c r="E12" s="94">
        <v>5</v>
      </c>
      <c r="F12" s="94">
        <v>6</v>
      </c>
      <c r="G12" s="94">
        <v>7</v>
      </c>
      <c r="H12" s="94">
        <v>8</v>
      </c>
      <c r="I12" s="94">
        <v>9</v>
      </c>
      <c r="J12" s="94">
        <v>10</v>
      </c>
      <c r="K12" s="94">
        <v>11</v>
      </c>
      <c r="L12" s="94">
        <v>12</v>
      </c>
    </row>
    <row r="13" spans="1:12" ht="12.75" customHeight="1" x14ac:dyDescent="0.35">
      <c r="A13" s="77"/>
      <c r="B13" s="77"/>
      <c r="C13" s="48"/>
      <c r="D13" s="77"/>
      <c r="E13" s="77"/>
      <c r="F13" s="77"/>
      <c r="G13" s="77"/>
      <c r="H13" s="77"/>
      <c r="I13" s="77"/>
      <c r="J13" s="77"/>
      <c r="K13" s="77"/>
      <c r="L13" s="77"/>
    </row>
    <row r="14" spans="1:12" x14ac:dyDescent="0.35">
      <c r="A14" s="49"/>
      <c r="B14" s="50" t="s">
        <v>410</v>
      </c>
      <c r="C14" s="63"/>
      <c r="D14" s="64"/>
    </row>
    <row r="15" spans="1:12" x14ac:dyDescent="0.35">
      <c r="A15" s="51">
        <f>'CMH Wrksht'!A15</f>
        <v>18</v>
      </c>
      <c r="B15" s="52" t="str">
        <f>'CMH Wrksht'!B15</f>
        <v>Residential Level 1</v>
      </c>
      <c r="C15" s="53" t="str">
        <f>'CMH Wrksht'!F15</f>
        <v>Days</v>
      </c>
      <c r="D15" s="240">
        <f>VLOOKUP(B15,'CS and Rates'!$B$1:$D$77,3,FALSE)</f>
        <v>247.71</v>
      </c>
      <c r="E15" s="96"/>
      <c r="F15" s="97">
        <f>'CMH Wrksht'!K15</f>
        <v>0</v>
      </c>
      <c r="G15" s="98">
        <f t="shared" ref="G15:G19" si="0">D15*F15</f>
        <v>0</v>
      </c>
      <c r="H15" s="101"/>
      <c r="I15" s="99">
        <f>ROUND(G15-H15,2)</f>
        <v>0</v>
      </c>
      <c r="J15" s="170" t="str">
        <f t="shared" ref="J15" si="1">IF(E15="","XXXXXXXXXX",ROUND(E15-H15,2))</f>
        <v>XXXXXXXXXX</v>
      </c>
      <c r="K15" s="101"/>
      <c r="L15" s="163">
        <f>IF(D15="",0,IF(D15=0,0,K15/D15))</f>
        <v>0</v>
      </c>
    </row>
    <row r="16" spans="1:12" x14ac:dyDescent="0.35">
      <c r="A16" s="51">
        <f>'CMH Wrksht'!A16</f>
        <v>19</v>
      </c>
      <c r="B16" s="52" t="str">
        <f>'CMH Wrksht'!B16</f>
        <v>Residential Level 2</v>
      </c>
      <c r="C16" s="53" t="str">
        <f>'CMH Wrksht'!F16</f>
        <v>Days</v>
      </c>
      <c r="D16" s="240">
        <f>VLOOKUP(B16,'CS and Rates'!$B$1:$D$77,3,FALSE)</f>
        <v>206.93</v>
      </c>
      <c r="E16" s="96"/>
      <c r="F16" s="97">
        <f>'CMH Wrksht'!K16</f>
        <v>0</v>
      </c>
      <c r="G16" s="98">
        <f t="shared" si="0"/>
        <v>0</v>
      </c>
      <c r="H16" s="101"/>
      <c r="I16" s="99">
        <f>ROUND(G16-H16,2)</f>
        <v>0</v>
      </c>
      <c r="J16" s="170" t="str">
        <f t="shared" ref="J16" si="2">IF(E16="","XXXXXXXXXX",ROUND(E16-H16,2))</f>
        <v>XXXXXXXXXX</v>
      </c>
      <c r="K16" s="101"/>
      <c r="L16" s="163">
        <f>IF(D16="",0,IF(D16=0,0,K16/D16))</f>
        <v>0</v>
      </c>
    </row>
    <row r="17" spans="1:12" x14ac:dyDescent="0.35">
      <c r="A17" s="51">
        <f>'CMH Wrksht'!A20</f>
        <v>37</v>
      </c>
      <c r="B17" s="52" t="str">
        <f>'CMH Wrksht'!B20</f>
        <v>Room &amp; Board Level 2</v>
      </c>
      <c r="C17" s="53" t="str">
        <f>'CMH Wrksht'!F20</f>
        <v>Days</v>
      </c>
      <c r="D17" s="240">
        <f>VLOOKUP(B17,'CS and Rates'!$B$1:$D$77,3,FALSE)</f>
        <v>103.72</v>
      </c>
      <c r="E17" s="96"/>
      <c r="F17" s="97">
        <f>'CMH Wrksht'!K20</f>
        <v>0</v>
      </c>
      <c r="G17" s="98">
        <f t="shared" si="0"/>
        <v>0</v>
      </c>
      <c r="H17" s="101"/>
      <c r="I17" s="99">
        <f>ROUND(G17-H17,2)</f>
        <v>0</v>
      </c>
      <c r="J17" s="170" t="str">
        <f t="shared" ref="J17" si="3">IF(E17="","XXXXXXXXXX",ROUND(E17-H17,2))</f>
        <v>XXXXXXXXXX</v>
      </c>
      <c r="K17" s="101"/>
      <c r="L17" s="163">
        <f>IF(D17="",0,IF(D17=0,0,K17/D17))</f>
        <v>0</v>
      </c>
    </row>
    <row r="18" spans="1:12" x14ac:dyDescent="0.35">
      <c r="A18" s="51">
        <f>'CMH Wrksht'!A22</f>
        <v>0</v>
      </c>
      <c r="B18" s="159">
        <f>'CMH Wrksht'!B22</f>
        <v>0</v>
      </c>
      <c r="C18" s="175">
        <f>'CMH Wrksht'!F22</f>
        <v>0</v>
      </c>
      <c r="D18" s="95"/>
      <c r="E18" s="96"/>
      <c r="F18" s="97">
        <f>'CMH Wrksht'!K22</f>
        <v>0</v>
      </c>
      <c r="G18" s="98">
        <f t="shared" si="0"/>
        <v>0</v>
      </c>
      <c r="H18" s="101"/>
      <c r="I18" s="99">
        <f>ROUND(G18-H18,2)</f>
        <v>0</v>
      </c>
      <c r="J18" s="170" t="str">
        <f t="shared" ref="J18" si="4">IF(E18="","XXXXXXXXXX",ROUND(E18-H18,2))</f>
        <v>XXXXXXXXXX</v>
      </c>
      <c r="K18" s="101"/>
      <c r="L18" s="163">
        <f>IF(D18="",0,IF(D18=0,0,K18/D18))</f>
        <v>0</v>
      </c>
    </row>
    <row r="19" spans="1:12" x14ac:dyDescent="0.35">
      <c r="A19" s="51">
        <f>'CMH Wrksht'!A23</f>
        <v>0</v>
      </c>
      <c r="B19" s="159">
        <f>'CMH Wrksht'!B23</f>
        <v>0</v>
      </c>
      <c r="C19" s="175">
        <f>'CMH Wrksht'!F23</f>
        <v>0</v>
      </c>
      <c r="D19" s="95"/>
      <c r="E19" s="96"/>
      <c r="F19" s="97">
        <f>'CMH Wrksht'!K23</f>
        <v>0</v>
      </c>
      <c r="G19" s="98">
        <f t="shared" si="0"/>
        <v>0</v>
      </c>
      <c r="H19" s="101"/>
      <c r="I19" s="99">
        <f>ROUND(G19-H19,2)</f>
        <v>0</v>
      </c>
      <c r="J19" s="170" t="str">
        <f t="shared" ref="J19" si="5">IF(E19="","XXXXXXXXXX",ROUND(E19-H19,2))</f>
        <v>XXXXXXXXXX</v>
      </c>
      <c r="K19" s="101"/>
      <c r="L19" s="163">
        <f>IF(D19="",0,IF(D19=0,0,K19/D19))</f>
        <v>0</v>
      </c>
    </row>
    <row r="20" spans="1:12" ht="5.25" customHeight="1" x14ac:dyDescent="0.35">
      <c r="A20" s="62"/>
      <c r="B20" s="63"/>
      <c r="C20" s="63"/>
      <c r="D20" s="64"/>
      <c r="J20" s="102"/>
    </row>
    <row r="21" spans="1:12" ht="15" thickBot="1" x14ac:dyDescent="0.4">
      <c r="A21" s="103" t="s">
        <v>289</v>
      </c>
      <c r="B21" s="104" t="s">
        <v>411</v>
      </c>
      <c r="C21" s="104"/>
      <c r="D21" s="105"/>
      <c r="E21" s="106"/>
      <c r="F21" s="107">
        <f>SUM(F14:F20)</f>
        <v>0</v>
      </c>
      <c r="G21" s="133">
        <f t="shared" ref="G21:I21" si="6">SUM(G14:G20)</f>
        <v>0</v>
      </c>
      <c r="H21" s="133">
        <f t="shared" si="6"/>
        <v>0</v>
      </c>
      <c r="I21" s="133">
        <f t="shared" si="6"/>
        <v>0</v>
      </c>
      <c r="J21" s="172">
        <f>ROUND(E21-H21,2)</f>
        <v>0</v>
      </c>
      <c r="K21" s="109">
        <f t="shared" ref="K21:L21" si="7">SUM(K14:K20)</f>
        <v>0</v>
      </c>
      <c r="L21" s="107">
        <f t="shared" si="7"/>
        <v>0</v>
      </c>
    </row>
    <row r="22" spans="1:12" ht="15" thickBot="1" x14ac:dyDescent="0.4">
      <c r="A22" s="62"/>
      <c r="B22" s="63"/>
      <c r="C22" s="63"/>
      <c r="D22" s="64"/>
      <c r="E22" s="110" t="str">
        <f>IF((SUM(E14:E20))&gt;E21,"Please check funding above","")</f>
        <v/>
      </c>
      <c r="K22" s="111">
        <f>MIN(J21,I21)</f>
        <v>0</v>
      </c>
      <c r="L22" s="112" t="s">
        <v>138</v>
      </c>
    </row>
    <row r="23" spans="1:12" s="251" customFormat="1" ht="15" customHeight="1" x14ac:dyDescent="0.35">
      <c r="A23" s="49"/>
      <c r="B23" s="50" t="s">
        <v>412</v>
      </c>
      <c r="C23" s="188"/>
      <c r="D23" s="189"/>
    </row>
    <row r="24" spans="1:12" s="251" customFormat="1" ht="15" customHeight="1" x14ac:dyDescent="0.35">
      <c r="A24" s="245" t="str">
        <f>'CMH Wrksht'!A87</f>
        <v>B4</v>
      </c>
      <c r="B24" s="249" t="str">
        <f>'CMH Wrksht'!B87</f>
        <v>Community Action Treatment (CAT) Teams</v>
      </c>
      <c r="C24" s="247" t="str">
        <f>'CMH Wrksht'!F87</f>
        <v># Enr. p/ week</v>
      </c>
      <c r="D24" s="240">
        <f>VLOOKUP(B24,'CS and Rates'!$B$1:$D$77,3,FALSE)</f>
        <v>412.09</v>
      </c>
      <c r="E24" s="191"/>
      <c r="F24" s="97">
        <f>'CMH Wrksht'!L87</f>
        <v>0</v>
      </c>
      <c r="G24" s="168">
        <f>D24*F24</f>
        <v>0</v>
      </c>
      <c r="H24" s="193"/>
      <c r="I24" s="169">
        <f>ROUND(G24-H24,2)</f>
        <v>0</v>
      </c>
      <c r="J24" s="192" t="str">
        <f t="shared" ref="J24:J27" si="8">IF(E24="","XXXXXXXXXX",ROUND(E24-H24,2))</f>
        <v>XXXXXXXXXX</v>
      </c>
      <c r="K24" s="193"/>
      <c r="L24" s="163">
        <f>IF(D24="",0,IF(D24=0,0,K24/D24))</f>
        <v>0</v>
      </c>
    </row>
    <row r="25" spans="1:12" s="251" customFormat="1" ht="15" customHeight="1" x14ac:dyDescent="0.35">
      <c r="A25" s="245">
        <f>'CMH Wrksht'!A34</f>
        <v>28</v>
      </c>
      <c r="B25" s="249" t="str">
        <f>'CMH Wrksht'!B34</f>
        <v>Incidental Expenses</v>
      </c>
      <c r="C25" s="247" t="str">
        <f>'CMH Wrksht'!F34</f>
        <v>1 Unit = $1.00</v>
      </c>
      <c r="D25" s="240">
        <f>VLOOKUP(B25,'CS and Rates'!$B$1:$D$77,3,FALSE)</f>
        <v>1</v>
      </c>
      <c r="E25" s="191"/>
      <c r="F25" s="97">
        <f>'CMH Wrksht'!L34</f>
        <v>0</v>
      </c>
      <c r="G25" s="168">
        <f t="shared" ref="G25:G26" si="9">D25*F25</f>
        <v>0</v>
      </c>
      <c r="H25" s="193"/>
      <c r="I25" s="169">
        <f>ROUND(G25-H25,2)</f>
        <v>0</v>
      </c>
      <c r="J25" s="192" t="str">
        <f t="shared" si="8"/>
        <v>XXXXXXXXXX</v>
      </c>
      <c r="K25" s="193"/>
      <c r="L25" s="163">
        <f>IF(D25="",0,IF(D25=0,0,K25/D25))</f>
        <v>0</v>
      </c>
    </row>
    <row r="26" spans="1:12" s="182" customFormat="1" ht="15" customHeight="1" x14ac:dyDescent="0.35">
      <c r="A26" s="245">
        <f>'CMH Wrksht'!A88</f>
        <v>0</v>
      </c>
      <c r="B26" s="174">
        <f>'CMH Wrksht'!B88</f>
        <v>0</v>
      </c>
      <c r="C26" s="174">
        <f>'CMH Wrksht'!F88</f>
        <v>0</v>
      </c>
      <c r="D26" s="190"/>
      <c r="E26" s="191"/>
      <c r="F26" s="97">
        <f>'CMH Wrksht'!L88</f>
        <v>0</v>
      </c>
      <c r="G26" s="168">
        <f t="shared" si="9"/>
        <v>0</v>
      </c>
      <c r="H26" s="193"/>
      <c r="I26" s="169">
        <f>ROUND(G26-H26,2)</f>
        <v>0</v>
      </c>
      <c r="J26" s="192" t="str">
        <f t="shared" si="8"/>
        <v>XXXXXXXXXX</v>
      </c>
      <c r="K26" s="193"/>
      <c r="L26" s="163">
        <f>IF(D26="",0,IF(D26=0,0,K26/D26))</f>
        <v>0</v>
      </c>
    </row>
    <row r="27" spans="1:12" s="182" customFormat="1" ht="15" customHeight="1" x14ac:dyDescent="0.35">
      <c r="A27" s="245">
        <f>'CMH Wrksht'!A89</f>
        <v>0</v>
      </c>
      <c r="B27" s="174">
        <f>'CMH Wrksht'!B89</f>
        <v>0</v>
      </c>
      <c r="C27" s="174">
        <f>'CMH Wrksht'!F89</f>
        <v>0</v>
      </c>
      <c r="D27" s="190"/>
      <c r="E27" s="191"/>
      <c r="F27" s="97">
        <f>'CMH Wrksht'!L89</f>
        <v>0</v>
      </c>
      <c r="G27" s="168">
        <f t="shared" ref="G27" si="10">D27*F27</f>
        <v>0</v>
      </c>
      <c r="H27" s="193"/>
      <c r="I27" s="169">
        <f>ROUND(G27-H27,2)</f>
        <v>0</v>
      </c>
      <c r="J27" s="192" t="str">
        <f t="shared" si="8"/>
        <v>XXXXXXXXXX</v>
      </c>
      <c r="K27" s="193"/>
      <c r="L27" s="163">
        <f>IF(D27="",0,IF(D27=0,0,K27/D27))</f>
        <v>0</v>
      </c>
    </row>
    <row r="28" spans="1:12" s="182" customFormat="1" ht="6.75" customHeight="1" x14ac:dyDescent="0.35">
      <c r="A28" s="187"/>
      <c r="B28" s="188"/>
      <c r="C28" s="188"/>
      <c r="D28" s="189"/>
      <c r="J28" s="194"/>
      <c r="L28" s="254"/>
    </row>
    <row r="29" spans="1:12" s="182" customFormat="1" ht="15" customHeight="1" thickBot="1" x14ac:dyDescent="0.4">
      <c r="A29" s="195" t="s">
        <v>289</v>
      </c>
      <c r="B29" s="196" t="s">
        <v>412</v>
      </c>
      <c r="C29" s="196"/>
      <c r="D29" s="197"/>
      <c r="E29" s="198"/>
      <c r="F29" s="199">
        <f>SUM(F23:F28)</f>
        <v>0</v>
      </c>
      <c r="G29" s="205">
        <f>SUM(G23:G28)</f>
        <v>0</v>
      </c>
      <c r="H29" s="205">
        <f>SUM(H23:H28)</f>
        <v>0</v>
      </c>
      <c r="I29" s="205">
        <f>SUM(I23:I28)</f>
        <v>0</v>
      </c>
      <c r="J29" s="200">
        <f>ROUND(E29-H29,2)</f>
        <v>0</v>
      </c>
      <c r="K29" s="201">
        <f>SUM(K23:K28)</f>
        <v>0</v>
      </c>
      <c r="L29" s="199">
        <f>SUM(L23:L28)</f>
        <v>0</v>
      </c>
    </row>
    <row r="30" spans="1:12" s="251" customFormat="1" ht="15.75" customHeight="1" thickBot="1" x14ac:dyDescent="0.4">
      <c r="A30" s="77"/>
      <c r="B30" s="77"/>
      <c r="C30" s="48"/>
      <c r="D30" s="77"/>
      <c r="E30" s="238" t="str">
        <f>IF((SUM(E23:E28))&gt;E29,"Please check funding above","")</f>
        <v/>
      </c>
      <c r="K30" s="239">
        <f>MIN(J29,I29)</f>
        <v>0</v>
      </c>
      <c r="L30" s="255" t="s">
        <v>138</v>
      </c>
    </row>
    <row r="31" spans="1:12" s="182" customFormat="1" x14ac:dyDescent="0.35">
      <c r="A31" s="49"/>
      <c r="B31" s="50" t="s">
        <v>464</v>
      </c>
      <c r="C31" s="188"/>
      <c r="D31" s="189"/>
      <c r="L31" s="254"/>
    </row>
    <row r="32" spans="1:12" s="182" customFormat="1" x14ac:dyDescent="0.35">
      <c r="A32" s="245">
        <f>'CMH Wrksht'!A15</f>
        <v>18</v>
      </c>
      <c r="B32" s="174" t="str">
        <f>'CMH Wrksht'!B15</f>
        <v>Residential Level 1</v>
      </c>
      <c r="C32" s="174" t="str">
        <f>'CMH Wrksht'!E15</f>
        <v>Days</v>
      </c>
      <c r="D32" s="240">
        <f>VLOOKUP(B32,'CS and Rates'!$B$1:$D$77,3,FALSE)</f>
        <v>247.71</v>
      </c>
      <c r="E32" s="191"/>
      <c r="F32" s="97">
        <f>'CMH Wrksht'!M15</f>
        <v>0</v>
      </c>
      <c r="G32" s="168">
        <f t="shared" ref="G32:G65" si="11">D32*F32</f>
        <v>0</v>
      </c>
      <c r="H32" s="193"/>
      <c r="I32" s="169">
        <f t="shared" ref="I32:I65" si="12">ROUND(G32-H32,2)</f>
        <v>0</v>
      </c>
      <c r="J32" s="192" t="str">
        <f t="shared" ref="J32:J65" si="13">IF(E32="","XXXXXXXXXX",ROUND(E32-H32,2))</f>
        <v>XXXXXXXXXX</v>
      </c>
      <c r="K32" s="193"/>
      <c r="L32" s="163">
        <f t="shared" ref="L32:L65" si="14">IF(D32="",0,IF(D32=0,0,K32/D32))</f>
        <v>0</v>
      </c>
    </row>
    <row r="33" spans="1:12" s="182" customFormat="1" x14ac:dyDescent="0.35">
      <c r="A33" s="245">
        <f>'CMH Wrksht'!A16</f>
        <v>19</v>
      </c>
      <c r="B33" s="174" t="str">
        <f>'CMH Wrksht'!B16</f>
        <v>Residential Level 2</v>
      </c>
      <c r="C33" s="174" t="str">
        <f>'CMH Wrksht'!E16</f>
        <v>Days</v>
      </c>
      <c r="D33" s="240">
        <f>VLOOKUP(B33,'CS and Rates'!$B$1:$D$77,3,FALSE)</f>
        <v>206.93</v>
      </c>
      <c r="E33" s="191"/>
      <c r="F33" s="97">
        <f>'CMH Wrksht'!M16</f>
        <v>0</v>
      </c>
      <c r="G33" s="168">
        <f t="shared" ref="G33:G39" si="15">D33*F33</f>
        <v>0</v>
      </c>
      <c r="H33" s="193"/>
      <c r="I33" s="169">
        <f t="shared" ref="I33:I39" si="16">ROUND(G33-H33,2)</f>
        <v>0</v>
      </c>
      <c r="J33" s="192" t="str">
        <f t="shared" si="13"/>
        <v>XXXXXXXXXX</v>
      </c>
      <c r="K33" s="193"/>
      <c r="L33" s="163">
        <f t="shared" ref="L33:L39" si="17">IF(D33="",0,IF(D33=0,0,K33/D33))</f>
        <v>0</v>
      </c>
    </row>
    <row r="34" spans="1:12" s="182" customFormat="1" x14ac:dyDescent="0.35">
      <c r="A34" s="245">
        <f>'CMH Wrksht'!A17</f>
        <v>20</v>
      </c>
      <c r="B34" s="174" t="str">
        <f>'CMH Wrksht'!B17</f>
        <v>Residential Level 3</v>
      </c>
      <c r="C34" s="174" t="str">
        <f>'CMH Wrksht'!E17</f>
        <v>Days</v>
      </c>
      <c r="D34" s="240">
        <f>VLOOKUP(B34,'CS and Rates'!$B$1:$D$77,3,FALSE)</f>
        <v>123.21</v>
      </c>
      <c r="E34" s="191"/>
      <c r="F34" s="97">
        <f>'CMH Wrksht'!M17</f>
        <v>0</v>
      </c>
      <c r="G34" s="168">
        <f t="shared" si="15"/>
        <v>0</v>
      </c>
      <c r="H34" s="193"/>
      <c r="I34" s="169">
        <f t="shared" si="16"/>
        <v>0</v>
      </c>
      <c r="J34" s="192" t="str">
        <f t="shared" si="13"/>
        <v>XXXXXXXXXX</v>
      </c>
      <c r="K34" s="193"/>
      <c r="L34" s="163">
        <f t="shared" si="17"/>
        <v>0</v>
      </c>
    </row>
    <row r="35" spans="1:12" s="182" customFormat="1" x14ac:dyDescent="0.35">
      <c r="A35" s="245">
        <f>'CMH Wrksht'!A18</f>
        <v>21</v>
      </c>
      <c r="B35" s="174" t="str">
        <f>'CMH Wrksht'!B18</f>
        <v>Residential Level 4</v>
      </c>
      <c r="C35" s="174" t="str">
        <f>'CMH Wrksht'!E18</f>
        <v>Days</v>
      </c>
      <c r="D35" s="240">
        <f>VLOOKUP(B35,'CS and Rates'!$B$1:$D$77,3,FALSE)</f>
        <v>73.400000000000006</v>
      </c>
      <c r="E35" s="191"/>
      <c r="F35" s="97">
        <f>'CMH Wrksht'!M18</f>
        <v>0</v>
      </c>
      <c r="G35" s="168">
        <f t="shared" si="15"/>
        <v>0</v>
      </c>
      <c r="H35" s="193"/>
      <c r="I35" s="169">
        <f t="shared" si="16"/>
        <v>0</v>
      </c>
      <c r="J35" s="192" t="str">
        <f t="shared" si="13"/>
        <v>XXXXXXXXXX</v>
      </c>
      <c r="K35" s="193"/>
      <c r="L35" s="163">
        <f t="shared" si="17"/>
        <v>0</v>
      </c>
    </row>
    <row r="36" spans="1:12" s="182" customFormat="1" x14ac:dyDescent="0.35">
      <c r="A36" s="245">
        <f>'CMH Wrksht'!A19</f>
        <v>36</v>
      </c>
      <c r="B36" s="174" t="str">
        <f>'CMH Wrksht'!B19</f>
        <v>Room &amp; Board Level 1</v>
      </c>
      <c r="C36" s="174" t="str">
        <f>'CMH Wrksht'!E19</f>
        <v>Days</v>
      </c>
      <c r="D36" s="240">
        <f>VLOOKUP(B36,'CS and Rates'!$B$1:$D$77,3,FALSE)</f>
        <v>135.07</v>
      </c>
      <c r="E36" s="191"/>
      <c r="F36" s="97">
        <f>'CMH Wrksht'!M19</f>
        <v>0</v>
      </c>
      <c r="G36" s="168">
        <f t="shared" si="15"/>
        <v>0</v>
      </c>
      <c r="H36" s="193"/>
      <c r="I36" s="169">
        <f t="shared" si="16"/>
        <v>0</v>
      </c>
      <c r="J36" s="192" t="str">
        <f t="shared" si="13"/>
        <v>XXXXXXXXXX</v>
      </c>
      <c r="K36" s="193"/>
      <c r="L36" s="163">
        <f t="shared" si="17"/>
        <v>0</v>
      </c>
    </row>
    <row r="37" spans="1:12" s="182" customFormat="1" x14ac:dyDescent="0.35">
      <c r="A37" s="245">
        <f>'CMH Wrksht'!A20</f>
        <v>37</v>
      </c>
      <c r="B37" s="174" t="str">
        <f>'CMH Wrksht'!B20</f>
        <v>Room &amp; Board Level 2</v>
      </c>
      <c r="C37" s="174" t="str">
        <f>'CMH Wrksht'!E20</f>
        <v>Days</v>
      </c>
      <c r="D37" s="240">
        <f>VLOOKUP(B37,'CS and Rates'!$B$1:$D$77,3,FALSE)</f>
        <v>103.72</v>
      </c>
      <c r="E37" s="191"/>
      <c r="F37" s="97">
        <f>'CMH Wrksht'!M20</f>
        <v>0</v>
      </c>
      <c r="G37" s="168">
        <f t="shared" si="15"/>
        <v>0</v>
      </c>
      <c r="H37" s="193"/>
      <c r="I37" s="169">
        <f t="shared" si="16"/>
        <v>0</v>
      </c>
      <c r="J37" s="192" t="str">
        <f t="shared" si="13"/>
        <v>XXXXXXXXXX</v>
      </c>
      <c r="K37" s="193"/>
      <c r="L37" s="163">
        <f t="shared" si="17"/>
        <v>0</v>
      </c>
    </row>
    <row r="38" spans="1:12" s="182" customFormat="1" x14ac:dyDescent="0.35">
      <c r="A38" s="245">
        <f>'CMH Wrksht'!A21</f>
        <v>38</v>
      </c>
      <c r="B38" s="174" t="str">
        <f>'CMH Wrksht'!B21</f>
        <v>Room &amp; Board Level 3</v>
      </c>
      <c r="C38" s="174" t="str">
        <f>'CMH Wrksht'!E21</f>
        <v>Days</v>
      </c>
      <c r="D38" s="240">
        <f>VLOOKUP(B38,'CS and Rates'!$B$1:$D$77,3,FALSE)</f>
        <v>67.849999999999994</v>
      </c>
      <c r="E38" s="191"/>
      <c r="F38" s="97">
        <f>'CMH Wrksht'!M21</f>
        <v>0</v>
      </c>
      <c r="G38" s="168">
        <f t="shared" si="15"/>
        <v>0</v>
      </c>
      <c r="H38" s="193"/>
      <c r="I38" s="169">
        <f t="shared" si="16"/>
        <v>0</v>
      </c>
      <c r="J38" s="192" t="str">
        <f t="shared" si="13"/>
        <v>XXXXXXXXXX</v>
      </c>
      <c r="K38" s="193"/>
      <c r="L38" s="163">
        <f t="shared" si="17"/>
        <v>0</v>
      </c>
    </row>
    <row r="39" spans="1:12" s="182" customFormat="1" x14ac:dyDescent="0.35">
      <c r="A39" s="245">
        <f>'CMH Wrksht'!A28</f>
        <v>29</v>
      </c>
      <c r="B39" s="174" t="str">
        <f>'CMH Wrksht'!B28</f>
        <v>Aftercare -  Individual</v>
      </c>
      <c r="C39" s="174" t="str">
        <f>'CMH Wrksht'!E28</f>
        <v>Minutes</v>
      </c>
      <c r="D39" s="240">
        <f>VLOOKUP(B39,'CS and Rates'!$B$1:$D$77,3,FALSE)</f>
        <v>62.57</v>
      </c>
      <c r="E39" s="191"/>
      <c r="F39" s="97">
        <f>'CMH Wrksht'!M28</f>
        <v>0</v>
      </c>
      <c r="G39" s="168">
        <f t="shared" si="15"/>
        <v>0</v>
      </c>
      <c r="H39" s="193"/>
      <c r="I39" s="169">
        <f t="shared" si="16"/>
        <v>0</v>
      </c>
      <c r="J39" s="192" t="str">
        <f t="shared" si="13"/>
        <v>XXXXXXXXXX</v>
      </c>
      <c r="K39" s="193"/>
      <c r="L39" s="163">
        <f t="shared" si="17"/>
        <v>0</v>
      </c>
    </row>
    <row r="40" spans="1:12" s="182" customFormat="1" x14ac:dyDescent="0.35">
      <c r="A40" s="245">
        <f>'CMH Wrksht'!A29</f>
        <v>43</v>
      </c>
      <c r="B40" s="174" t="str">
        <f>'CMH Wrksht'!B29</f>
        <v>Aftercare - Group</v>
      </c>
      <c r="C40" s="174" t="str">
        <f>'CMH Wrksht'!E29</f>
        <v>Minutes</v>
      </c>
      <c r="D40" s="240">
        <f>VLOOKUP(B40,'CS and Rates'!$B$1:$D$77,3,FALSE)</f>
        <v>15.64</v>
      </c>
      <c r="E40" s="191"/>
      <c r="F40" s="97">
        <f>'CMH Wrksht'!M29</f>
        <v>0</v>
      </c>
      <c r="G40" s="168">
        <f t="shared" ref="G40:G52" si="18">D40*F40</f>
        <v>0</v>
      </c>
      <c r="H40" s="193"/>
      <c r="I40" s="169">
        <f t="shared" ref="I40:I52" si="19">ROUND(G40-H40,2)</f>
        <v>0</v>
      </c>
      <c r="J40" s="192" t="str">
        <f t="shared" si="13"/>
        <v>XXXXXXXXXX</v>
      </c>
      <c r="K40" s="193"/>
      <c r="L40" s="163">
        <f t="shared" ref="L40:L52" si="20">IF(D40="",0,IF(D40=0,0,K40/D40))</f>
        <v>0</v>
      </c>
    </row>
    <row r="41" spans="1:12" s="182" customFormat="1" x14ac:dyDescent="0.35">
      <c r="A41" s="245">
        <f>'CMH Wrksht'!A30</f>
        <v>1</v>
      </c>
      <c r="B41" s="174" t="str">
        <f>'CMH Wrksht'!B30</f>
        <v>Assessment</v>
      </c>
      <c r="C41" s="174" t="str">
        <f>'CMH Wrksht'!E30</f>
        <v>Minutes</v>
      </c>
      <c r="D41" s="240">
        <f>VLOOKUP(B41,'CS and Rates'!$B$1:$D$77,3,FALSE)</f>
        <v>89.4</v>
      </c>
      <c r="E41" s="191"/>
      <c r="F41" s="97">
        <f>'CMH Wrksht'!M30</f>
        <v>0</v>
      </c>
      <c r="G41" s="168">
        <f t="shared" si="18"/>
        <v>0</v>
      </c>
      <c r="H41" s="193"/>
      <c r="I41" s="169">
        <f t="shared" si="19"/>
        <v>0</v>
      </c>
      <c r="J41" s="192" t="str">
        <f t="shared" si="13"/>
        <v>XXXXXXXXXX</v>
      </c>
      <c r="K41" s="193"/>
      <c r="L41" s="163">
        <f t="shared" si="20"/>
        <v>0</v>
      </c>
    </row>
    <row r="42" spans="1:12" s="182" customFormat="1" x14ac:dyDescent="0.35">
      <c r="A42" s="245">
        <f>'CMH Wrksht'!A31</f>
        <v>2</v>
      </c>
      <c r="B42" s="174" t="str">
        <f>'CMH Wrksht'!B31</f>
        <v>Case Management</v>
      </c>
      <c r="C42" s="174" t="str">
        <f>'CMH Wrksht'!E31</f>
        <v>Minutes</v>
      </c>
      <c r="D42" s="240">
        <f>VLOOKUP(B42,'CS and Rates'!$B$1:$D$77,3,FALSE)</f>
        <v>71.12</v>
      </c>
      <c r="E42" s="191"/>
      <c r="F42" s="97">
        <f>'CMH Wrksht'!M31</f>
        <v>0</v>
      </c>
      <c r="G42" s="168">
        <f t="shared" si="18"/>
        <v>0</v>
      </c>
      <c r="H42" s="193"/>
      <c r="I42" s="169">
        <f t="shared" si="19"/>
        <v>0</v>
      </c>
      <c r="J42" s="192" t="str">
        <f t="shared" si="13"/>
        <v>XXXXXXXXXX</v>
      </c>
      <c r="K42" s="193"/>
      <c r="L42" s="163">
        <f t="shared" si="20"/>
        <v>0</v>
      </c>
    </row>
    <row r="43" spans="1:12" s="182" customFormat="1" x14ac:dyDescent="0.35">
      <c r="A43" s="245">
        <f>'CMH Wrksht'!A33</f>
        <v>6</v>
      </c>
      <c r="B43" s="174" t="str">
        <f>'CMH Wrksht'!B33</f>
        <v>Day Treatment</v>
      </c>
      <c r="C43" s="174" t="str">
        <f>'CMH Wrksht'!E33</f>
        <v>Days</v>
      </c>
      <c r="D43" s="240">
        <f>VLOOKUP(B43,'CS and Rates'!$B$1:$D$77,3,FALSE)</f>
        <v>52.42</v>
      </c>
      <c r="E43" s="191"/>
      <c r="F43" s="97">
        <f>'CMH Wrksht'!M33</f>
        <v>0</v>
      </c>
      <c r="G43" s="168">
        <f t="shared" si="18"/>
        <v>0</v>
      </c>
      <c r="H43" s="193"/>
      <c r="I43" s="169">
        <f t="shared" si="19"/>
        <v>0</v>
      </c>
      <c r="J43" s="192" t="str">
        <f t="shared" si="13"/>
        <v>XXXXXXXXXX</v>
      </c>
      <c r="K43" s="193"/>
      <c r="L43" s="163">
        <f t="shared" si="20"/>
        <v>0</v>
      </c>
    </row>
    <row r="44" spans="1:12" s="182" customFormat="1" x14ac:dyDescent="0.35">
      <c r="A44" s="245">
        <f>'CMH Wrksht'!A34</f>
        <v>28</v>
      </c>
      <c r="B44" s="174" t="str">
        <f>'CMH Wrksht'!B34</f>
        <v>Incidental Expenses</v>
      </c>
      <c r="C44" s="174" t="str">
        <f>'CMH Wrksht'!E34</f>
        <v>Whole dollar amounts</v>
      </c>
      <c r="D44" s="240">
        <f>VLOOKUP(B44,'CS and Rates'!$B$1:$D$77,3,FALSE)</f>
        <v>1</v>
      </c>
      <c r="E44" s="191"/>
      <c r="F44" s="97">
        <f>'CMH Wrksht'!M34</f>
        <v>0</v>
      </c>
      <c r="G44" s="168">
        <f t="shared" si="18"/>
        <v>0</v>
      </c>
      <c r="H44" s="193"/>
      <c r="I44" s="169">
        <f t="shared" si="19"/>
        <v>0</v>
      </c>
      <c r="J44" s="192" t="str">
        <f t="shared" si="13"/>
        <v>XXXXXXXXXX</v>
      </c>
      <c r="K44" s="193"/>
      <c r="L44" s="163">
        <f t="shared" si="20"/>
        <v>0</v>
      </c>
    </row>
    <row r="45" spans="1:12" s="182" customFormat="1" x14ac:dyDescent="0.35">
      <c r="A45" s="245">
        <f>'CMH Wrksht'!A35</f>
        <v>30</v>
      </c>
      <c r="B45" s="174" t="str">
        <f>'CMH Wrksht'!B35</f>
        <v>Information and Referal</v>
      </c>
      <c r="C45" s="174" t="str">
        <f>'CMH Wrksht'!E35</f>
        <v>Minutes</v>
      </c>
      <c r="D45" s="240">
        <f>VLOOKUP(B45,'CS and Rates'!$B$1:$D$77,3,FALSE)</f>
        <v>32.03</v>
      </c>
      <c r="E45" s="191"/>
      <c r="F45" s="97">
        <f>'CMH Wrksht'!M35</f>
        <v>0</v>
      </c>
      <c r="G45" s="168">
        <f t="shared" si="18"/>
        <v>0</v>
      </c>
      <c r="H45" s="193"/>
      <c r="I45" s="169">
        <f t="shared" si="19"/>
        <v>0</v>
      </c>
      <c r="J45" s="192" t="str">
        <f t="shared" si="13"/>
        <v>XXXXXXXXXX</v>
      </c>
      <c r="K45" s="193"/>
      <c r="L45" s="163">
        <f t="shared" si="20"/>
        <v>0</v>
      </c>
    </row>
    <row r="46" spans="1:12" s="182" customFormat="1" x14ac:dyDescent="0.35">
      <c r="A46" s="245">
        <f>'CMH Wrksht'!A36</f>
        <v>8</v>
      </c>
      <c r="B46" s="174" t="str">
        <f>'CMH Wrksht'!B36</f>
        <v>In-Home &amp; On Site</v>
      </c>
      <c r="C46" s="174" t="str">
        <f>'CMH Wrksht'!E36</f>
        <v>Minutes</v>
      </c>
      <c r="D46" s="240">
        <f>VLOOKUP(B46,'CS and Rates'!$B$1:$D$77,3,FALSE)</f>
        <v>84.53</v>
      </c>
      <c r="E46" s="191"/>
      <c r="F46" s="97">
        <f>'CMH Wrksht'!M36</f>
        <v>0</v>
      </c>
      <c r="G46" s="168">
        <f t="shared" si="18"/>
        <v>0</v>
      </c>
      <c r="H46" s="193"/>
      <c r="I46" s="169">
        <f t="shared" si="19"/>
        <v>0</v>
      </c>
      <c r="J46" s="192" t="str">
        <f t="shared" si="13"/>
        <v>XXXXXXXXXX</v>
      </c>
      <c r="K46" s="193"/>
      <c r="L46" s="163">
        <f t="shared" si="20"/>
        <v>0</v>
      </c>
    </row>
    <row r="47" spans="1:12" s="182" customFormat="1" x14ac:dyDescent="0.35">
      <c r="A47" s="245">
        <f>'CMH Wrksht'!A37</f>
        <v>10</v>
      </c>
      <c r="B47" s="174" t="str">
        <f>'CMH Wrksht'!B37</f>
        <v>Intensive Case Management</v>
      </c>
      <c r="C47" s="174" t="str">
        <f>'CMH Wrksht'!E37</f>
        <v>Minutes</v>
      </c>
      <c r="D47" s="240">
        <f>VLOOKUP(B47,'CS and Rates'!$B$1:$D$77,3,FALSE)</f>
        <v>0</v>
      </c>
      <c r="E47" s="191"/>
      <c r="F47" s="97">
        <f>'CMH Wrksht'!M37</f>
        <v>0</v>
      </c>
      <c r="G47" s="168">
        <f t="shared" si="18"/>
        <v>0</v>
      </c>
      <c r="H47" s="193"/>
      <c r="I47" s="169">
        <f t="shared" si="19"/>
        <v>0</v>
      </c>
      <c r="J47" s="192" t="str">
        <f t="shared" si="13"/>
        <v>XXXXXXXXXX</v>
      </c>
      <c r="K47" s="193"/>
      <c r="L47" s="163">
        <f t="shared" si="20"/>
        <v>0</v>
      </c>
    </row>
    <row r="48" spans="1:12" s="182" customFormat="1" x14ac:dyDescent="0.35">
      <c r="A48" s="245">
        <f>'CMH Wrksht'!A38</f>
        <v>42</v>
      </c>
      <c r="B48" s="174" t="str">
        <f>'CMH Wrksht'!B38</f>
        <v>Intervention - Group</v>
      </c>
      <c r="C48" s="174" t="str">
        <f>'CMH Wrksht'!E38</f>
        <v>Minutes</v>
      </c>
      <c r="D48" s="240">
        <f>VLOOKUP(B48,'CS and Rates'!$B$1:$D$77,3,FALSE)</f>
        <v>18.62</v>
      </c>
      <c r="E48" s="191"/>
      <c r="F48" s="97">
        <f>'CMH Wrksht'!M38</f>
        <v>0</v>
      </c>
      <c r="G48" s="168">
        <f t="shared" si="18"/>
        <v>0</v>
      </c>
      <c r="H48" s="193"/>
      <c r="I48" s="169">
        <f t="shared" si="19"/>
        <v>0</v>
      </c>
      <c r="J48" s="192" t="str">
        <f t="shared" si="13"/>
        <v>XXXXXXXXXX</v>
      </c>
      <c r="K48" s="193"/>
      <c r="L48" s="163">
        <f t="shared" si="20"/>
        <v>0</v>
      </c>
    </row>
    <row r="49" spans="1:12" s="182" customFormat="1" x14ac:dyDescent="0.35">
      <c r="A49" s="245">
        <f>'CMH Wrksht'!A39</f>
        <v>11</v>
      </c>
      <c r="B49" s="174" t="str">
        <f>'CMH Wrksht'!B39</f>
        <v>Intervention - Individual</v>
      </c>
      <c r="C49" s="174" t="str">
        <f>'CMH Wrksht'!E39</f>
        <v>Minutes</v>
      </c>
      <c r="D49" s="240">
        <f>VLOOKUP(B49,'CS and Rates'!$B$1:$D$77,3,FALSE)</f>
        <v>74.48</v>
      </c>
      <c r="E49" s="191"/>
      <c r="F49" s="97">
        <f>'CMH Wrksht'!M39</f>
        <v>0</v>
      </c>
      <c r="G49" s="168">
        <f t="shared" si="18"/>
        <v>0</v>
      </c>
      <c r="H49" s="193"/>
      <c r="I49" s="169">
        <f t="shared" si="19"/>
        <v>0</v>
      </c>
      <c r="J49" s="192" t="str">
        <f t="shared" si="13"/>
        <v>XXXXXXXXXX</v>
      </c>
      <c r="K49" s="193"/>
      <c r="L49" s="163">
        <f t="shared" si="20"/>
        <v>0</v>
      </c>
    </row>
    <row r="50" spans="1:12" s="182" customFormat="1" x14ac:dyDescent="0.35">
      <c r="A50" s="245">
        <f>'CMH Wrksht'!A40</f>
        <v>12</v>
      </c>
      <c r="B50" s="174" t="str">
        <f>'CMH Wrksht'!B40</f>
        <v>Medical Services</v>
      </c>
      <c r="C50" s="174" t="str">
        <f>'CMH Wrksht'!E40</f>
        <v>Minutes</v>
      </c>
      <c r="D50" s="240">
        <f>VLOOKUP(B50,'CS and Rates'!$B$1:$D$77,3,FALSE)</f>
        <v>378.79</v>
      </c>
      <c r="E50" s="191"/>
      <c r="F50" s="97">
        <f>'CMH Wrksht'!M40</f>
        <v>0</v>
      </c>
      <c r="G50" s="168">
        <f t="shared" si="18"/>
        <v>0</v>
      </c>
      <c r="H50" s="193"/>
      <c r="I50" s="169">
        <f t="shared" si="19"/>
        <v>0</v>
      </c>
      <c r="J50" s="192" t="str">
        <f t="shared" si="13"/>
        <v>XXXXXXXXXX</v>
      </c>
      <c r="K50" s="193"/>
      <c r="L50" s="163">
        <f t="shared" si="20"/>
        <v>0</v>
      </c>
    </row>
    <row r="51" spans="1:12" s="182" customFormat="1" x14ac:dyDescent="0.35">
      <c r="A51" s="245">
        <f>'CMH Wrksht'!A41</f>
        <v>35</v>
      </c>
      <c r="B51" s="174" t="str">
        <f>'CMH Wrksht'!B41</f>
        <v>Outpatient - Group</v>
      </c>
      <c r="C51" s="174" t="str">
        <f>'CMH Wrksht'!E41</f>
        <v>Minutes</v>
      </c>
      <c r="D51" s="240">
        <f>VLOOKUP(B51,'CS and Rates'!$B$1:$D$77,3,FALSE)</f>
        <v>22.44</v>
      </c>
      <c r="E51" s="191"/>
      <c r="F51" s="97">
        <f>'CMH Wrksht'!M41</f>
        <v>0</v>
      </c>
      <c r="G51" s="168">
        <f t="shared" si="18"/>
        <v>0</v>
      </c>
      <c r="H51" s="193"/>
      <c r="I51" s="169">
        <f t="shared" si="19"/>
        <v>0</v>
      </c>
      <c r="J51" s="192" t="str">
        <f t="shared" si="13"/>
        <v>XXXXXXXXXX</v>
      </c>
      <c r="K51" s="193"/>
      <c r="L51" s="163">
        <f t="shared" si="20"/>
        <v>0</v>
      </c>
    </row>
    <row r="52" spans="1:12" s="182" customFormat="1" x14ac:dyDescent="0.35">
      <c r="A52" s="245">
        <f>'CMH Wrksht'!A42</f>
        <v>14</v>
      </c>
      <c r="B52" s="174" t="str">
        <f>'CMH Wrksht'!B42</f>
        <v>Outpatient - Individual</v>
      </c>
      <c r="C52" s="174" t="str">
        <f>'CMH Wrksht'!E42</f>
        <v>Minutes</v>
      </c>
      <c r="D52" s="240">
        <f>VLOOKUP(B52,'CS and Rates'!$B$1:$D$77,3,FALSE)</f>
        <v>89.76</v>
      </c>
      <c r="E52" s="191"/>
      <c r="F52" s="97">
        <f>'CMH Wrksht'!M42</f>
        <v>0</v>
      </c>
      <c r="G52" s="168">
        <f t="shared" si="18"/>
        <v>0</v>
      </c>
      <c r="H52" s="193"/>
      <c r="I52" s="169">
        <f t="shared" si="19"/>
        <v>0</v>
      </c>
      <c r="J52" s="192" t="str">
        <f t="shared" si="13"/>
        <v>XXXXXXXXXX</v>
      </c>
      <c r="K52" s="193"/>
      <c r="L52" s="163">
        <f t="shared" si="20"/>
        <v>0</v>
      </c>
    </row>
    <row r="53" spans="1:12" s="182" customFormat="1" x14ac:dyDescent="0.35">
      <c r="A53" s="245">
        <f>'CMH Wrksht'!A43</f>
        <v>15</v>
      </c>
      <c r="B53" s="174" t="str">
        <f>'CMH Wrksht'!B43</f>
        <v>Outreach (Client Specific)</v>
      </c>
      <c r="C53" s="174" t="str">
        <f>'CMH Wrksht'!E43</f>
        <v>Minutes</v>
      </c>
      <c r="D53" s="240">
        <f>VLOOKUP(B53,'CS and Rates'!$B$1:$D$77,3,FALSE)</f>
        <v>57.62</v>
      </c>
      <c r="E53" s="191"/>
      <c r="F53" s="97">
        <f>'CMH Wrksht'!M43</f>
        <v>0</v>
      </c>
      <c r="G53" s="168">
        <f t="shared" ref="G53:G60" si="21">D53*F53</f>
        <v>0</v>
      </c>
      <c r="H53" s="193"/>
      <c r="I53" s="169">
        <f t="shared" ref="I53:I60" si="22">ROUND(G53-H53,2)</f>
        <v>0</v>
      </c>
      <c r="J53" s="192" t="str">
        <f t="shared" si="13"/>
        <v>XXXXXXXXXX</v>
      </c>
      <c r="K53" s="193"/>
      <c r="L53" s="163">
        <f t="shared" ref="L53:L60" si="23">IF(D53="",0,IF(D53=0,0,K53/D53))</f>
        <v>0</v>
      </c>
    </row>
    <row r="54" spans="1:12" s="182" customFormat="1" x14ac:dyDescent="0.35">
      <c r="A54" s="245">
        <f>'CMH Wrksht'!A44</f>
        <v>15</v>
      </c>
      <c r="B54" s="174" t="str">
        <f>'CMH Wrksht'!B44</f>
        <v>Outreach (Non-Client Specific)</v>
      </c>
      <c r="C54" s="174" t="str">
        <f>'CMH Wrksht'!E44</f>
        <v>Minutes</v>
      </c>
      <c r="D54" s="240">
        <f>VLOOKUP(B54,'CS and Rates'!$B$1:$D$77,3,FALSE)</f>
        <v>57.62</v>
      </c>
      <c r="E54" s="191"/>
      <c r="F54" s="97">
        <f>'CMH Wrksht'!M44</f>
        <v>0</v>
      </c>
      <c r="G54" s="168">
        <f t="shared" si="21"/>
        <v>0</v>
      </c>
      <c r="H54" s="193"/>
      <c r="I54" s="169">
        <f t="shared" si="22"/>
        <v>0</v>
      </c>
      <c r="J54" s="192" t="str">
        <f t="shared" si="13"/>
        <v>XXXXXXXXXX</v>
      </c>
      <c r="K54" s="193"/>
      <c r="L54" s="163">
        <f t="shared" si="23"/>
        <v>0</v>
      </c>
    </row>
    <row r="55" spans="1:12" s="182" customFormat="1" x14ac:dyDescent="0.35">
      <c r="A55" s="245">
        <f>'CMH Wrksht'!A45</f>
        <v>47</v>
      </c>
      <c r="B55" s="174" t="str">
        <f>'CMH Wrksht'!B45</f>
        <v>Recovery Support - Group</v>
      </c>
      <c r="C55" s="174" t="str">
        <f>'CMH Wrksht'!E45</f>
        <v>Minutes</v>
      </c>
      <c r="D55" s="240">
        <f>VLOOKUP(B55,'CS and Rates'!$B$1:$D$77,3,FALSE)</f>
        <v>15.1</v>
      </c>
      <c r="E55" s="191"/>
      <c r="F55" s="97">
        <f>'CMH Wrksht'!M45</f>
        <v>0</v>
      </c>
      <c r="G55" s="168">
        <f t="shared" si="21"/>
        <v>0</v>
      </c>
      <c r="H55" s="193"/>
      <c r="I55" s="169">
        <f t="shared" si="22"/>
        <v>0</v>
      </c>
      <c r="J55" s="192" t="str">
        <f t="shared" si="13"/>
        <v>XXXXXXXXXX</v>
      </c>
      <c r="K55" s="193"/>
      <c r="L55" s="163">
        <f t="shared" si="23"/>
        <v>0</v>
      </c>
    </row>
    <row r="56" spans="1:12" s="182" customFormat="1" x14ac:dyDescent="0.35">
      <c r="A56" s="245">
        <f>'CMH Wrksht'!A46</f>
        <v>46</v>
      </c>
      <c r="B56" s="174" t="str">
        <f>'CMH Wrksht'!B46</f>
        <v>Recovery Support - Individual</v>
      </c>
      <c r="C56" s="174" t="str">
        <f>'CMH Wrksht'!E46</f>
        <v>Minutes</v>
      </c>
      <c r="D56" s="240">
        <f>VLOOKUP(B56,'CS and Rates'!$B$1:$D$77,3,FALSE)</f>
        <v>60.41</v>
      </c>
      <c r="E56" s="191"/>
      <c r="F56" s="97">
        <f>'CMH Wrksht'!M46</f>
        <v>0</v>
      </c>
      <c r="G56" s="168">
        <f t="shared" si="21"/>
        <v>0</v>
      </c>
      <c r="H56" s="193"/>
      <c r="I56" s="169">
        <f t="shared" si="22"/>
        <v>0</v>
      </c>
      <c r="J56" s="192" t="str">
        <f t="shared" si="13"/>
        <v>XXXXXXXXXX</v>
      </c>
      <c r="K56" s="193"/>
      <c r="L56" s="163">
        <f t="shared" si="23"/>
        <v>0</v>
      </c>
    </row>
    <row r="57" spans="1:12" s="182" customFormat="1" x14ac:dyDescent="0.35">
      <c r="A57" s="245">
        <f>'CMH Wrksht'!A47</f>
        <v>22</v>
      </c>
      <c r="B57" s="174" t="str">
        <f>'CMH Wrksht'!B47</f>
        <v>Respite Services</v>
      </c>
      <c r="C57" s="174" t="str">
        <f>'CMH Wrksht'!E47</f>
        <v>Minutes</v>
      </c>
      <c r="D57" s="240">
        <f>VLOOKUP(B57,'CS and Rates'!$B$1:$D$77,3,FALSE)</f>
        <v>0</v>
      </c>
      <c r="E57" s="191"/>
      <c r="F57" s="97">
        <f>'CMH Wrksht'!M47</f>
        <v>0</v>
      </c>
      <c r="G57" s="168">
        <f t="shared" si="21"/>
        <v>0</v>
      </c>
      <c r="H57" s="193"/>
      <c r="I57" s="169">
        <f t="shared" si="22"/>
        <v>0</v>
      </c>
      <c r="J57" s="192" t="str">
        <f t="shared" si="13"/>
        <v>XXXXXXXXXX</v>
      </c>
      <c r="K57" s="193"/>
      <c r="L57" s="163">
        <f t="shared" si="23"/>
        <v>0</v>
      </c>
    </row>
    <row r="58" spans="1:12" s="182" customFormat="1" x14ac:dyDescent="0.35">
      <c r="A58" s="245">
        <f>'CMH Wrksht'!A48</f>
        <v>25</v>
      </c>
      <c r="B58" s="174" t="str">
        <f>'CMH Wrksht'!B48</f>
        <v>Supported Employment</v>
      </c>
      <c r="C58" s="174" t="str">
        <f>'CMH Wrksht'!E48</f>
        <v>Minutes</v>
      </c>
      <c r="D58" s="240">
        <f>VLOOKUP(B58,'CS and Rates'!$B$1:$D$77,3,FALSE)</f>
        <v>67.62</v>
      </c>
      <c r="E58" s="191"/>
      <c r="F58" s="97">
        <f>'CMH Wrksht'!M48</f>
        <v>0</v>
      </c>
      <c r="G58" s="168">
        <f t="shared" si="21"/>
        <v>0</v>
      </c>
      <c r="H58" s="193"/>
      <c r="I58" s="169">
        <f t="shared" si="22"/>
        <v>0</v>
      </c>
      <c r="J58" s="192" t="str">
        <f t="shared" si="13"/>
        <v>XXXXXXXXXX</v>
      </c>
      <c r="K58" s="193"/>
      <c r="L58" s="163">
        <f t="shared" si="23"/>
        <v>0</v>
      </c>
    </row>
    <row r="59" spans="1:12" s="182" customFormat="1" x14ac:dyDescent="0.35">
      <c r="A59" s="245">
        <f>'CMH Wrksht'!A49</f>
        <v>26</v>
      </c>
      <c r="B59" s="174" t="str">
        <f>'CMH Wrksht'!B49</f>
        <v>Supportive Housing/Living</v>
      </c>
      <c r="C59" s="174" t="str">
        <f>'CMH Wrksht'!E49</f>
        <v>Minutes</v>
      </c>
      <c r="D59" s="240">
        <f>VLOOKUP(B59,'CS and Rates'!$B$1:$D$77,3,FALSE)</f>
        <v>70.38</v>
      </c>
      <c r="E59" s="191"/>
      <c r="F59" s="97">
        <f>'CMH Wrksht'!M49</f>
        <v>0</v>
      </c>
      <c r="G59" s="168">
        <f t="shared" si="21"/>
        <v>0</v>
      </c>
      <c r="H59" s="193"/>
      <c r="I59" s="169">
        <f t="shared" si="22"/>
        <v>0</v>
      </c>
      <c r="J59" s="192" t="str">
        <f t="shared" si="13"/>
        <v>XXXXXXXXXX</v>
      </c>
      <c r="K59" s="193"/>
      <c r="L59" s="163">
        <f t="shared" si="23"/>
        <v>0</v>
      </c>
    </row>
    <row r="60" spans="1:12" s="182" customFormat="1" x14ac:dyDescent="0.35">
      <c r="A60" s="245">
        <f>'CMH Wrksht'!A65</f>
        <v>3</v>
      </c>
      <c r="B60" s="174" t="str">
        <f>'CMH Wrksht'!B65</f>
        <v>Crisis Stabilization</v>
      </c>
      <c r="C60" s="174" t="str">
        <f>'CMH Wrksht'!E65</f>
        <v>Days</v>
      </c>
      <c r="D60" s="240">
        <f>VLOOKUP(B60,'CS and Rates'!$B$1:$D$77,3,FALSE)</f>
        <v>362.41</v>
      </c>
      <c r="E60" s="191"/>
      <c r="F60" s="97">
        <f>'CMH Wrksht'!M65</f>
        <v>0</v>
      </c>
      <c r="G60" s="168">
        <f t="shared" si="21"/>
        <v>0</v>
      </c>
      <c r="H60" s="193"/>
      <c r="I60" s="169">
        <f t="shared" si="22"/>
        <v>0</v>
      </c>
      <c r="J60" s="192" t="str">
        <f t="shared" si="13"/>
        <v>XXXXXXXXXX</v>
      </c>
      <c r="K60" s="193"/>
      <c r="L60" s="163">
        <f t="shared" si="23"/>
        <v>0</v>
      </c>
    </row>
    <row r="61" spans="1:12" s="182" customFormat="1" x14ac:dyDescent="0.35">
      <c r="A61" s="245">
        <f>'CMH Wrksht'!A66</f>
        <v>3</v>
      </c>
      <c r="B61" s="174" t="str">
        <f>'CMH Wrksht'!B66</f>
        <v>Crisis Stabilization (Non-Standard Rate)</v>
      </c>
      <c r="C61" s="174" t="str">
        <f>'CMH Wrksht'!E66</f>
        <v>Days</v>
      </c>
      <c r="D61" s="240">
        <f>VLOOKUP(B61,'CS and Rates'!$B$1:$D$77,3,FALSE)</f>
        <v>362.41</v>
      </c>
      <c r="E61" s="191"/>
      <c r="F61" s="97">
        <f>'CMH Wrksht'!M66</f>
        <v>0</v>
      </c>
      <c r="G61" s="168">
        <f t="shared" ref="G61:G63" si="24">D61*F61</f>
        <v>0</v>
      </c>
      <c r="H61" s="193"/>
      <c r="I61" s="169">
        <f t="shared" ref="I61:I63" si="25">ROUND(G61-H61,2)</f>
        <v>0</v>
      </c>
      <c r="J61" s="192" t="str">
        <f t="shared" si="13"/>
        <v>XXXXXXXXXX</v>
      </c>
      <c r="K61" s="193"/>
      <c r="L61" s="163">
        <f t="shared" ref="L61:L63" si="26">IF(D61="",0,IF(D61=0,0,K61/D61))</f>
        <v>0</v>
      </c>
    </row>
    <row r="62" spans="1:12" s="182" customFormat="1" x14ac:dyDescent="0.35">
      <c r="A62" s="245">
        <f>'CMH Wrksht'!A67</f>
        <v>4</v>
      </c>
      <c r="B62" s="174" t="str">
        <f>'CMH Wrksht'!B67</f>
        <v>Crisis Support/Emergency - Client Specific</v>
      </c>
      <c r="C62" s="174" t="str">
        <f>'CMH Wrksht'!E67</f>
        <v>Minutes</v>
      </c>
      <c r="D62" s="240">
        <f>VLOOKUP(B62,'CS and Rates'!$B$1:$D$77,3,FALSE)</f>
        <v>66.34</v>
      </c>
      <c r="E62" s="191"/>
      <c r="F62" s="97">
        <f>'CMH Wrksht'!M67</f>
        <v>0</v>
      </c>
      <c r="G62" s="168">
        <f t="shared" si="24"/>
        <v>0</v>
      </c>
      <c r="H62" s="193"/>
      <c r="I62" s="169">
        <f t="shared" si="25"/>
        <v>0</v>
      </c>
      <c r="J62" s="192" t="str">
        <f t="shared" si="13"/>
        <v>XXXXXXXXXX</v>
      </c>
      <c r="K62" s="193"/>
      <c r="L62" s="163">
        <f t="shared" si="26"/>
        <v>0</v>
      </c>
    </row>
    <row r="63" spans="1:12" s="182" customFormat="1" x14ac:dyDescent="0.35">
      <c r="A63" s="245">
        <f>'CMH Wrksht'!A68</f>
        <v>4</v>
      </c>
      <c r="B63" s="174" t="str">
        <f>'CMH Wrksht'!B68</f>
        <v>Crisis Support/Emergency - Non-Client Specific</v>
      </c>
      <c r="C63" s="174" t="str">
        <f>'CMH Wrksht'!E68</f>
        <v>Minutes</v>
      </c>
      <c r="D63" s="240">
        <f>VLOOKUP(B63,'CS and Rates'!$B$1:$D$77,3,FALSE)</f>
        <v>66.34</v>
      </c>
      <c r="E63" s="191"/>
      <c r="F63" s="97">
        <f>'CMH Wrksht'!M68</f>
        <v>0</v>
      </c>
      <c r="G63" s="168">
        <f t="shared" si="24"/>
        <v>0</v>
      </c>
      <c r="H63" s="193"/>
      <c r="I63" s="169">
        <f t="shared" si="25"/>
        <v>0</v>
      </c>
      <c r="J63" s="192" t="str">
        <f t="shared" si="13"/>
        <v>XXXXXXXXXX</v>
      </c>
      <c r="K63" s="193"/>
      <c r="L63" s="163">
        <f t="shared" si="26"/>
        <v>0</v>
      </c>
    </row>
    <row r="64" spans="1:12" s="182" customFormat="1" x14ac:dyDescent="0.35">
      <c r="A64" s="245">
        <f>'CMH Wrksht'!A59</f>
        <v>0</v>
      </c>
      <c r="B64" s="174">
        <f>'CMH Wrksht'!B59</f>
        <v>0</v>
      </c>
      <c r="C64" s="174">
        <f>'CMH Wrksht'!F59</f>
        <v>0</v>
      </c>
      <c r="D64" s="190"/>
      <c r="E64" s="191"/>
      <c r="F64" s="97">
        <f>'CMH Wrksht'!M59</f>
        <v>0</v>
      </c>
      <c r="G64" s="168">
        <f t="shared" si="11"/>
        <v>0</v>
      </c>
      <c r="H64" s="193"/>
      <c r="I64" s="169">
        <f t="shared" si="12"/>
        <v>0</v>
      </c>
      <c r="J64" s="192" t="str">
        <f t="shared" si="13"/>
        <v>XXXXXXXXXX</v>
      </c>
      <c r="K64" s="193"/>
      <c r="L64" s="163">
        <f t="shared" si="14"/>
        <v>0</v>
      </c>
    </row>
    <row r="65" spans="1:12" s="182" customFormat="1" x14ac:dyDescent="0.35">
      <c r="A65" s="245">
        <f>'CMH Wrksht'!A60</f>
        <v>0</v>
      </c>
      <c r="B65" s="174">
        <f>'CMH Wrksht'!B60</f>
        <v>0</v>
      </c>
      <c r="C65" s="174">
        <f>'CMH Wrksht'!F60</f>
        <v>0</v>
      </c>
      <c r="D65" s="190"/>
      <c r="E65" s="191"/>
      <c r="F65" s="97">
        <f>'CMH Wrksht'!M60</f>
        <v>0</v>
      </c>
      <c r="G65" s="168">
        <f t="shared" si="11"/>
        <v>0</v>
      </c>
      <c r="H65" s="193"/>
      <c r="I65" s="169">
        <f t="shared" si="12"/>
        <v>0</v>
      </c>
      <c r="J65" s="192" t="str">
        <f t="shared" si="13"/>
        <v>XXXXXXXXXX</v>
      </c>
      <c r="K65" s="193"/>
      <c r="L65" s="163">
        <f t="shared" si="14"/>
        <v>0</v>
      </c>
    </row>
    <row r="66" spans="1:12" s="182" customFormat="1" ht="4.5" customHeight="1" x14ac:dyDescent="0.35">
      <c r="A66" s="187"/>
      <c r="B66" s="188"/>
      <c r="C66" s="188"/>
      <c r="D66" s="189"/>
      <c r="J66" s="194"/>
      <c r="L66" s="254"/>
    </row>
    <row r="67" spans="1:12" s="182" customFormat="1" ht="15" thickBot="1" x14ac:dyDescent="0.4">
      <c r="A67" s="195"/>
      <c r="B67" s="196" t="s">
        <v>464</v>
      </c>
      <c r="C67" s="196"/>
      <c r="D67" s="197"/>
      <c r="E67" s="198"/>
      <c r="F67" s="199">
        <f>SUM(F31:F66)</f>
        <v>0</v>
      </c>
      <c r="G67" s="205">
        <f>SUM(G31:G66)</f>
        <v>0</v>
      </c>
      <c r="H67" s="205">
        <f>SUM(H31:H66)</f>
        <v>0</v>
      </c>
      <c r="I67" s="205">
        <f>SUM(I31:I66)</f>
        <v>0</v>
      </c>
      <c r="J67" s="200">
        <f>ROUND(E67-H67,2)</f>
        <v>0</v>
      </c>
      <c r="K67" s="201">
        <f>SUM(K31:K66)</f>
        <v>0</v>
      </c>
      <c r="L67" s="199">
        <f>SUM(L31:L66)</f>
        <v>0</v>
      </c>
    </row>
    <row r="68" spans="1:12" s="182" customFormat="1" ht="15" thickBot="1" x14ac:dyDescent="0.4">
      <c r="A68" s="187"/>
      <c r="B68" s="188"/>
      <c r="C68" s="188"/>
      <c r="D68" s="189"/>
      <c r="E68" s="238" t="str">
        <f>IF((SUM(E31:E66))&gt;E67,"Please check funding above","")</f>
        <v/>
      </c>
      <c r="F68" s="251"/>
      <c r="G68" s="251"/>
      <c r="H68" s="251"/>
      <c r="I68" s="251"/>
      <c r="J68" s="251"/>
      <c r="K68" s="239">
        <f>MIN(J67,I67)</f>
        <v>0</v>
      </c>
      <c r="L68" s="255" t="s">
        <v>138</v>
      </c>
    </row>
    <row r="69" spans="1:12" s="182" customFormat="1" ht="15" customHeight="1" x14ac:dyDescent="0.35">
      <c r="A69" s="49"/>
      <c r="B69" s="50" t="s">
        <v>404</v>
      </c>
      <c r="C69" s="188"/>
      <c r="D69" s="189"/>
      <c r="L69" s="254"/>
    </row>
    <row r="70" spans="1:12" s="182" customFormat="1" x14ac:dyDescent="0.35">
      <c r="A70" s="245">
        <f>'CMH Wrksht'!A30</f>
        <v>1</v>
      </c>
      <c r="B70" s="174" t="str">
        <f>'CMH Wrksht'!B30</f>
        <v>Assessment</v>
      </c>
      <c r="C70" s="174" t="str">
        <f>'CMH Wrksht'!F30</f>
        <v>Hours</v>
      </c>
      <c r="D70" s="240">
        <f>VLOOKUP(B70,'CS and Rates'!$B$1:$D$77,3,FALSE)</f>
        <v>89.4</v>
      </c>
      <c r="E70" s="191"/>
      <c r="F70" s="97">
        <f>'CMH Wrksht'!N30</f>
        <v>0</v>
      </c>
      <c r="G70" s="168">
        <f t="shared" ref="G70:G82" si="27">D70*F70</f>
        <v>0</v>
      </c>
      <c r="H70" s="193"/>
      <c r="I70" s="169">
        <f t="shared" ref="I70:I82" si="28">G70-H70</f>
        <v>0</v>
      </c>
      <c r="J70" s="192" t="str">
        <f t="shared" ref="J70:J82" si="29">IF(E70="","XXXXXXXXXX",ROUND(E70-H70,2))</f>
        <v>XXXXXXXXXX</v>
      </c>
      <c r="K70" s="193"/>
      <c r="L70" s="163">
        <f t="shared" ref="L70:L82" si="30">IF(D70="",0,IF(D70=0,0,K70/D70))</f>
        <v>0</v>
      </c>
    </row>
    <row r="71" spans="1:12" s="182" customFormat="1" x14ac:dyDescent="0.35">
      <c r="A71" s="245">
        <f>'CMH Wrksht'!A31</f>
        <v>2</v>
      </c>
      <c r="B71" s="174" t="str">
        <f>'CMH Wrksht'!B31</f>
        <v>Case Management</v>
      </c>
      <c r="C71" s="174" t="str">
        <f>'CMH Wrksht'!F31</f>
        <v>Hours</v>
      </c>
      <c r="D71" s="240">
        <f>VLOOKUP(B71,'CS and Rates'!$B$1:$D$77,3,FALSE)</f>
        <v>71.12</v>
      </c>
      <c r="E71" s="191"/>
      <c r="F71" s="97">
        <f>'CMH Wrksht'!N31</f>
        <v>0</v>
      </c>
      <c r="G71" s="168">
        <f t="shared" si="27"/>
        <v>0</v>
      </c>
      <c r="H71" s="193"/>
      <c r="I71" s="169">
        <f t="shared" si="28"/>
        <v>0</v>
      </c>
      <c r="J71" s="192" t="str">
        <f t="shared" si="29"/>
        <v>XXXXXXXXXX</v>
      </c>
      <c r="K71" s="193"/>
      <c r="L71" s="163">
        <f t="shared" si="30"/>
        <v>0</v>
      </c>
    </row>
    <row r="72" spans="1:12" s="182" customFormat="1" x14ac:dyDescent="0.35">
      <c r="A72" s="245">
        <f>'CMH Wrksht'!A36</f>
        <v>8</v>
      </c>
      <c r="B72" s="174" t="str">
        <f>'CMH Wrksht'!B36</f>
        <v>In-Home &amp; On Site</v>
      </c>
      <c r="C72" s="174" t="str">
        <f>'CMH Wrksht'!F36</f>
        <v>Hours</v>
      </c>
      <c r="D72" s="240">
        <f>VLOOKUP(B72,'CS and Rates'!$B$1:$D$77,3,FALSE)</f>
        <v>84.53</v>
      </c>
      <c r="E72" s="191"/>
      <c r="F72" s="97">
        <f>'CMH Wrksht'!N36</f>
        <v>0</v>
      </c>
      <c r="G72" s="168">
        <f t="shared" si="27"/>
        <v>0</v>
      </c>
      <c r="H72" s="193"/>
      <c r="I72" s="169">
        <f t="shared" si="28"/>
        <v>0</v>
      </c>
      <c r="J72" s="192" t="str">
        <f t="shared" si="29"/>
        <v>XXXXXXXXXX</v>
      </c>
      <c r="K72" s="193"/>
      <c r="L72" s="163">
        <f t="shared" si="30"/>
        <v>0</v>
      </c>
    </row>
    <row r="73" spans="1:12" s="182" customFormat="1" x14ac:dyDescent="0.35">
      <c r="A73" s="245">
        <f>'CMH Wrksht'!A37</f>
        <v>10</v>
      </c>
      <c r="B73" s="174" t="str">
        <f>'CMH Wrksht'!B37</f>
        <v>Intensive Case Management</v>
      </c>
      <c r="C73" s="174" t="str">
        <f>'CMH Wrksht'!F37</f>
        <v>Hours</v>
      </c>
      <c r="D73" s="240">
        <f>VLOOKUP(B73,'CS and Rates'!$B$1:$D$77,3,FALSE)</f>
        <v>0</v>
      </c>
      <c r="E73" s="191"/>
      <c r="F73" s="97">
        <f>'CMH Wrksht'!N37</f>
        <v>0</v>
      </c>
      <c r="G73" s="168">
        <f t="shared" ref="G73:G76" si="31">D73*F73</f>
        <v>0</v>
      </c>
      <c r="H73" s="193"/>
      <c r="I73" s="169">
        <f t="shared" ref="I73:I76" si="32">G73-H73</f>
        <v>0</v>
      </c>
      <c r="J73" s="192" t="str">
        <f t="shared" ref="J73:J76" si="33">IF(E73="","XXXXXXXXXX",ROUND(E73-H73,2))</f>
        <v>XXXXXXXXXX</v>
      </c>
      <c r="K73" s="193"/>
      <c r="L73" s="163">
        <f t="shared" ref="L73:L76" si="34">IF(D73="",0,IF(D73=0,0,K73/D73))</f>
        <v>0</v>
      </c>
    </row>
    <row r="74" spans="1:12" s="182" customFormat="1" x14ac:dyDescent="0.35">
      <c r="A74" s="245">
        <f>'CMH Wrksht'!A38</f>
        <v>42</v>
      </c>
      <c r="B74" s="174" t="str">
        <f>'CMH Wrksht'!B38</f>
        <v>Intervention - Group</v>
      </c>
      <c r="C74" s="174" t="str">
        <f>'CMH Wrksht'!F38</f>
        <v>Hours</v>
      </c>
      <c r="D74" s="240">
        <f>VLOOKUP(B74,'CS and Rates'!$B$1:$D$77,3,FALSE)</f>
        <v>18.62</v>
      </c>
      <c r="E74" s="191"/>
      <c r="F74" s="97">
        <f>'CMH Wrksht'!N38</f>
        <v>0</v>
      </c>
      <c r="G74" s="168">
        <f t="shared" si="31"/>
        <v>0</v>
      </c>
      <c r="H74" s="193"/>
      <c r="I74" s="169">
        <f t="shared" si="32"/>
        <v>0</v>
      </c>
      <c r="J74" s="192" t="str">
        <f t="shared" si="33"/>
        <v>XXXXXXXXXX</v>
      </c>
      <c r="K74" s="193"/>
      <c r="L74" s="163">
        <f t="shared" si="34"/>
        <v>0</v>
      </c>
    </row>
    <row r="75" spans="1:12" s="182" customFormat="1" x14ac:dyDescent="0.35">
      <c r="A75" s="245">
        <f>'CMH Wrksht'!A39</f>
        <v>11</v>
      </c>
      <c r="B75" s="174" t="str">
        <f>'CMH Wrksht'!B39</f>
        <v>Intervention - Individual</v>
      </c>
      <c r="C75" s="174" t="str">
        <f>'CMH Wrksht'!F39</f>
        <v>Hours</v>
      </c>
      <c r="D75" s="240">
        <f>VLOOKUP(B75,'CS and Rates'!$B$1:$D$77,3,FALSE)</f>
        <v>74.48</v>
      </c>
      <c r="E75" s="191"/>
      <c r="F75" s="97">
        <f>'CMH Wrksht'!N39</f>
        <v>0</v>
      </c>
      <c r="G75" s="168">
        <f t="shared" si="31"/>
        <v>0</v>
      </c>
      <c r="H75" s="193"/>
      <c r="I75" s="169">
        <f t="shared" si="32"/>
        <v>0</v>
      </c>
      <c r="J75" s="192" t="str">
        <f t="shared" si="33"/>
        <v>XXXXXXXXXX</v>
      </c>
      <c r="K75" s="193"/>
      <c r="L75" s="163">
        <f t="shared" si="34"/>
        <v>0</v>
      </c>
    </row>
    <row r="76" spans="1:12" s="182" customFormat="1" x14ac:dyDescent="0.35">
      <c r="A76" s="245">
        <f>'CMH Wrksht'!A44</f>
        <v>15</v>
      </c>
      <c r="B76" s="174" t="str">
        <f>'CMH Wrksht'!B44</f>
        <v>Outreach (Non-Client Specific)</v>
      </c>
      <c r="C76" s="174" t="str">
        <f>'CMH Wrksht'!F44</f>
        <v>Hours</v>
      </c>
      <c r="D76" s="240">
        <f>VLOOKUP(B76,'CS and Rates'!$B$1:$D$77,3,FALSE)</f>
        <v>57.62</v>
      </c>
      <c r="E76" s="191"/>
      <c r="F76" s="97">
        <f>'CMH Wrksht'!N44</f>
        <v>0</v>
      </c>
      <c r="G76" s="168">
        <f t="shared" si="31"/>
        <v>0</v>
      </c>
      <c r="H76" s="193"/>
      <c r="I76" s="169">
        <f t="shared" si="32"/>
        <v>0</v>
      </c>
      <c r="J76" s="192" t="str">
        <f t="shared" si="33"/>
        <v>XXXXXXXXXX</v>
      </c>
      <c r="K76" s="193"/>
      <c r="L76" s="163">
        <f t="shared" si="34"/>
        <v>0</v>
      </c>
    </row>
    <row r="77" spans="1:12" s="182" customFormat="1" x14ac:dyDescent="0.35">
      <c r="A77" s="245">
        <f>'CMH Wrksht'!A45</f>
        <v>47</v>
      </c>
      <c r="B77" s="174" t="str">
        <f>'CMH Wrksht'!B45</f>
        <v>Recovery Support - Group</v>
      </c>
      <c r="C77" s="174" t="str">
        <f>'CMH Wrksht'!F45</f>
        <v>Hours</v>
      </c>
      <c r="D77" s="240">
        <f>VLOOKUP(B77,'CS and Rates'!$B$1:$D$77,3,FALSE)</f>
        <v>15.1</v>
      </c>
      <c r="E77" s="191"/>
      <c r="F77" s="97">
        <f>'CMH Wrksht'!N45</f>
        <v>0</v>
      </c>
      <c r="G77" s="168">
        <f t="shared" ref="G77:G78" si="35">D77*F77</f>
        <v>0</v>
      </c>
      <c r="H77" s="193"/>
      <c r="I77" s="169">
        <f t="shared" ref="I77:I78" si="36">G77-H77</f>
        <v>0</v>
      </c>
      <c r="J77" s="192" t="str">
        <f t="shared" ref="J77:J78" si="37">IF(E77="","XXXXXXXXXX",ROUND(E77-H77,2))</f>
        <v>XXXXXXXXXX</v>
      </c>
      <c r="K77" s="193"/>
      <c r="L77" s="163">
        <f t="shared" ref="L77:L78" si="38">IF(D77="",0,IF(D77=0,0,K77/D77))</f>
        <v>0</v>
      </c>
    </row>
    <row r="78" spans="1:12" s="182" customFormat="1" x14ac:dyDescent="0.35">
      <c r="A78" s="245">
        <f>'CMH Wrksht'!A46</f>
        <v>46</v>
      </c>
      <c r="B78" s="174" t="str">
        <f>'CMH Wrksht'!B46</f>
        <v>Recovery Support - Individual</v>
      </c>
      <c r="C78" s="174" t="str">
        <f>'CMH Wrksht'!F46</f>
        <v>Hours</v>
      </c>
      <c r="D78" s="240">
        <f>VLOOKUP(B78,'CS and Rates'!$B$1:$D$77,3,FALSE)</f>
        <v>60.41</v>
      </c>
      <c r="E78" s="191"/>
      <c r="F78" s="97">
        <f>'CMH Wrksht'!N46</f>
        <v>0</v>
      </c>
      <c r="G78" s="168">
        <f t="shared" si="35"/>
        <v>0</v>
      </c>
      <c r="H78" s="193"/>
      <c r="I78" s="169">
        <f t="shared" si="36"/>
        <v>0</v>
      </c>
      <c r="J78" s="192" t="str">
        <f t="shared" si="37"/>
        <v>XXXXXXXXXX</v>
      </c>
      <c r="K78" s="193"/>
      <c r="L78" s="163">
        <f t="shared" si="38"/>
        <v>0</v>
      </c>
    </row>
    <row r="79" spans="1:12" s="182" customFormat="1" ht="16" customHeight="1" x14ac:dyDescent="0.35">
      <c r="A79" s="245">
        <f>'CMH Wrksht'!A49</f>
        <v>26</v>
      </c>
      <c r="B79" s="174" t="str">
        <f>'CMH Wrksht'!B49</f>
        <v>Supportive Housing/Living</v>
      </c>
      <c r="C79" s="174" t="str">
        <f>'CMH Wrksht'!F49</f>
        <v>Hours</v>
      </c>
      <c r="D79" s="240">
        <f>VLOOKUP(B79,'CS and Rates'!$B$1:$D$77,3,FALSE)</f>
        <v>70.38</v>
      </c>
      <c r="E79" s="191"/>
      <c r="F79" s="97">
        <f>'CMH Wrksht'!N49</f>
        <v>0</v>
      </c>
      <c r="G79" s="168">
        <f t="shared" si="27"/>
        <v>0</v>
      </c>
      <c r="H79" s="193"/>
      <c r="I79" s="169">
        <f t="shared" si="28"/>
        <v>0</v>
      </c>
      <c r="J79" s="192" t="str">
        <f t="shared" si="29"/>
        <v>XXXXXXXXXX</v>
      </c>
      <c r="K79" s="193"/>
      <c r="L79" s="163">
        <f t="shared" si="30"/>
        <v>0</v>
      </c>
    </row>
    <row r="80" spans="1:12" s="182" customFormat="1" ht="16" customHeight="1" x14ac:dyDescent="0.35">
      <c r="A80" s="245">
        <f>'CMH Wrksht'!A67</f>
        <v>4</v>
      </c>
      <c r="B80" s="174" t="str">
        <f>'CMH Wrksht'!B67</f>
        <v>Crisis Support/Emergency - Client Specific</v>
      </c>
      <c r="C80" s="174" t="str">
        <f>'CMH Wrksht'!F67</f>
        <v>Hours</v>
      </c>
      <c r="D80" s="240">
        <f>VLOOKUP(B80,'CS and Rates'!$B$1:$D$77,3,FALSE)</f>
        <v>66.34</v>
      </c>
      <c r="E80" s="191"/>
      <c r="F80" s="97">
        <f>'CMH Wrksht'!N67</f>
        <v>0</v>
      </c>
      <c r="G80" s="168">
        <f t="shared" si="27"/>
        <v>0</v>
      </c>
      <c r="H80" s="193"/>
      <c r="I80" s="169">
        <f t="shared" si="28"/>
        <v>0</v>
      </c>
      <c r="J80" s="192" t="str">
        <f t="shared" si="29"/>
        <v>XXXXXXXXXX</v>
      </c>
      <c r="K80" s="193"/>
      <c r="L80" s="163">
        <f t="shared" si="30"/>
        <v>0</v>
      </c>
    </row>
    <row r="81" spans="1:12" s="182" customFormat="1" ht="16" customHeight="1" x14ac:dyDescent="0.35">
      <c r="A81" s="245">
        <f>'CMH Wrksht'!A68</f>
        <v>4</v>
      </c>
      <c r="B81" s="174" t="str">
        <f>'CMH Wrksht'!B68</f>
        <v>Crisis Support/Emergency - Non-Client Specific</v>
      </c>
      <c r="C81" s="174" t="str">
        <f>'CMH Wrksht'!F68</f>
        <v>Hours</v>
      </c>
      <c r="D81" s="240">
        <f>VLOOKUP(B81,'CS and Rates'!$B$1:$D$77,3,FALSE)</f>
        <v>66.34</v>
      </c>
      <c r="E81" s="191"/>
      <c r="F81" s="97">
        <f>'CMH Wrksht'!N68</f>
        <v>0</v>
      </c>
      <c r="G81" s="168">
        <f t="shared" ref="G81" si="39">D81*F81</f>
        <v>0</v>
      </c>
      <c r="H81" s="193"/>
      <c r="I81" s="169">
        <f t="shared" ref="I81" si="40">G81-H81</f>
        <v>0</v>
      </c>
      <c r="J81" s="192" t="str">
        <f t="shared" ref="J81" si="41">IF(E81="","XXXXXXXXXX",ROUND(E81-H81,2))</f>
        <v>XXXXXXXXXX</v>
      </c>
      <c r="K81" s="193"/>
      <c r="L81" s="163">
        <f t="shared" ref="L81" si="42">IF(D81="",0,IF(D81=0,0,K81/D81))</f>
        <v>0</v>
      </c>
    </row>
    <row r="82" spans="1:12" s="182" customFormat="1" ht="16" customHeight="1" x14ac:dyDescent="0.35">
      <c r="A82" s="245">
        <f>'AMH Wrksht'!A59</f>
        <v>0</v>
      </c>
      <c r="B82" s="174">
        <f>'AMH Wrksht'!B59</f>
        <v>0</v>
      </c>
      <c r="C82" s="174">
        <f>'AMH Wrksht'!F59</f>
        <v>0</v>
      </c>
      <c r="D82" s="190"/>
      <c r="E82" s="191"/>
      <c r="F82" s="97">
        <f>'AMH Wrksht'!P59</f>
        <v>0</v>
      </c>
      <c r="G82" s="168">
        <f t="shared" si="27"/>
        <v>0</v>
      </c>
      <c r="H82" s="193"/>
      <c r="I82" s="169">
        <f t="shared" si="28"/>
        <v>0</v>
      </c>
      <c r="J82" s="192" t="str">
        <f t="shared" si="29"/>
        <v>XXXXXXXXXX</v>
      </c>
      <c r="K82" s="193"/>
      <c r="L82" s="163">
        <f t="shared" si="30"/>
        <v>0</v>
      </c>
    </row>
    <row r="83" spans="1:12" s="182" customFormat="1" ht="16" customHeight="1" x14ac:dyDescent="0.35">
      <c r="A83" s="245">
        <f>'AMH Wrksht'!A60</f>
        <v>0</v>
      </c>
      <c r="B83" s="174">
        <f>'AMH Wrksht'!B60</f>
        <v>0</v>
      </c>
      <c r="C83" s="174">
        <f>'AMH Wrksht'!F60</f>
        <v>0</v>
      </c>
      <c r="D83" s="190"/>
      <c r="E83" s="191"/>
      <c r="F83" s="97">
        <f>'AMH Wrksht'!P60</f>
        <v>0</v>
      </c>
      <c r="G83" s="168">
        <f t="shared" ref="G83" si="43">D83*F83</f>
        <v>0</v>
      </c>
      <c r="H83" s="193"/>
      <c r="I83" s="169">
        <f t="shared" ref="I83" si="44">G83-H83</f>
        <v>0</v>
      </c>
      <c r="J83" s="192" t="str">
        <f t="shared" ref="J83" si="45">IF(E83="","XXXXXXXXXX",ROUND(E83-H83,2))</f>
        <v>XXXXXXXXXX</v>
      </c>
      <c r="K83" s="193"/>
      <c r="L83" s="163">
        <f t="shared" ref="L83" si="46">IF(D83="",0,IF(D83=0,0,K83/D83))</f>
        <v>0</v>
      </c>
    </row>
    <row r="84" spans="1:12" s="182" customFormat="1" ht="5.25" customHeight="1" x14ac:dyDescent="0.35">
      <c r="A84" s="187"/>
      <c r="B84" s="188"/>
      <c r="C84" s="188"/>
      <c r="D84" s="189"/>
      <c r="J84" s="194"/>
      <c r="L84" s="254"/>
    </row>
    <row r="85" spans="1:12" s="182" customFormat="1" ht="15" thickBot="1" x14ac:dyDescent="0.4">
      <c r="A85" s="195" t="s">
        <v>289</v>
      </c>
      <c r="B85" s="196" t="s">
        <v>404</v>
      </c>
      <c r="C85" s="196"/>
      <c r="D85" s="197"/>
      <c r="E85" s="198"/>
      <c r="F85" s="199">
        <f>SUM(F69:F84)</f>
        <v>0</v>
      </c>
      <c r="G85" s="205">
        <f>SUM(G69:G84)</f>
        <v>0</v>
      </c>
      <c r="H85" s="205">
        <f>SUM(H69:H84)</f>
        <v>0</v>
      </c>
      <c r="I85" s="205">
        <f>SUM(I69:I84)</f>
        <v>0</v>
      </c>
      <c r="J85" s="200">
        <f>ROUND(E85-H85,2)</f>
        <v>0</v>
      </c>
      <c r="K85" s="201">
        <f>SUM(K69:K84)</f>
        <v>0</v>
      </c>
      <c r="L85" s="199">
        <f>SUM(L69:L84)</f>
        <v>0</v>
      </c>
    </row>
    <row r="86" spans="1:12" s="251" customFormat="1" ht="15" thickBot="1" x14ac:dyDescent="0.4">
      <c r="A86" s="187"/>
      <c r="B86" s="188"/>
      <c r="C86" s="188"/>
      <c r="D86" s="189"/>
      <c r="E86" s="238" t="str">
        <f>IF((SUM(E69:E84))&gt;E85,"Please check funding above","")</f>
        <v/>
      </c>
      <c r="K86" s="239">
        <f>MIN(J85,I85)</f>
        <v>0</v>
      </c>
      <c r="L86" s="255" t="s">
        <v>138</v>
      </c>
    </row>
    <row r="87" spans="1:12" s="182" customFormat="1" x14ac:dyDescent="0.35">
      <c r="A87" s="187"/>
      <c r="B87" s="188"/>
      <c r="C87" s="188"/>
      <c r="D87" s="189"/>
      <c r="E87" s="202"/>
      <c r="K87" s="125"/>
      <c r="L87" s="204"/>
    </row>
    <row r="88" spans="1:12" s="182" customFormat="1" x14ac:dyDescent="0.35">
      <c r="A88" s="195" t="s">
        <v>289</v>
      </c>
      <c r="B88" s="196" t="s">
        <v>23</v>
      </c>
      <c r="C88" s="196"/>
      <c r="D88" s="197"/>
      <c r="E88" s="236">
        <f>E21+E67+E29+E85</f>
        <v>0</v>
      </c>
      <c r="F88" s="235">
        <f t="shared" ref="F88:L88" si="47">F21+F67+F29+F85</f>
        <v>0</v>
      </c>
      <c r="G88" s="236">
        <f t="shared" si="47"/>
        <v>0</v>
      </c>
      <c r="H88" s="236">
        <f t="shared" si="47"/>
        <v>0</v>
      </c>
      <c r="I88" s="236">
        <f t="shared" si="47"/>
        <v>0</v>
      </c>
      <c r="J88" s="237">
        <f t="shared" si="47"/>
        <v>0</v>
      </c>
      <c r="K88" s="236">
        <f t="shared" si="47"/>
        <v>0</v>
      </c>
      <c r="L88" s="235">
        <f t="shared" si="47"/>
        <v>0</v>
      </c>
    </row>
    <row r="89" spans="1:12" s="182" customFormat="1" x14ac:dyDescent="0.35">
      <c r="A89" s="187"/>
      <c r="B89" s="188"/>
      <c r="C89" s="188"/>
      <c r="D89" s="189"/>
      <c r="E89" s="202"/>
      <c r="K89" s="125"/>
      <c r="L89" s="204"/>
    </row>
    <row r="90" spans="1:12" x14ac:dyDescent="0.35">
      <c r="A90" s="49"/>
      <c r="B90" s="50" t="s">
        <v>467</v>
      </c>
      <c r="C90" s="188"/>
      <c r="D90" s="189"/>
      <c r="E90" s="182"/>
      <c r="F90" s="182"/>
      <c r="G90" s="182"/>
      <c r="H90" s="182"/>
      <c r="I90" s="182"/>
      <c r="J90" s="182"/>
      <c r="K90" s="182"/>
      <c r="L90" s="182"/>
    </row>
    <row r="91" spans="1:12" s="182" customFormat="1" x14ac:dyDescent="0.35">
      <c r="A91" s="245" t="s">
        <v>387</v>
      </c>
      <c r="B91" s="246" t="str">
        <f>'CMH Wrksht'!B34</f>
        <v>Incidental Expenses</v>
      </c>
      <c r="C91" s="247" t="str">
        <f>'CMH Wrksht'!F34</f>
        <v>1 Unit = $1.00</v>
      </c>
      <c r="D91" s="240">
        <f>VLOOKUP(B91,'CS and Rates'!$B$1:$D$77,3,FALSE)</f>
        <v>1</v>
      </c>
      <c r="E91" s="174"/>
      <c r="F91" s="97">
        <f>'CMH Wrksht'!O34</f>
        <v>0</v>
      </c>
      <c r="G91" s="168">
        <f t="shared" ref="G91:G94" si="48">D91*F91</f>
        <v>0</v>
      </c>
      <c r="H91" s="193"/>
      <c r="I91" s="169">
        <f>ROUND(G91-H91,2)</f>
        <v>0</v>
      </c>
      <c r="J91" s="174"/>
      <c r="K91" s="193"/>
      <c r="L91" s="163">
        <f>IF(D91="",0,IF(D91=0,0,K91/D91))</f>
        <v>0</v>
      </c>
    </row>
    <row r="92" spans="1:12" s="182" customFormat="1" x14ac:dyDescent="0.35">
      <c r="A92" s="245" t="s">
        <v>406</v>
      </c>
      <c r="B92" s="246" t="str">
        <f>'CMH Wrksht'!B34</f>
        <v>Incidental Expenses</v>
      </c>
      <c r="C92" s="247" t="str">
        <f>'CMH Wrksht'!F34</f>
        <v>1 Unit = $1.00</v>
      </c>
      <c r="D92" s="240">
        <f>VLOOKUP(B92,'CS and Rates'!$B$1:$D$77,3,FALSE)</f>
        <v>1</v>
      </c>
      <c r="E92" s="174"/>
      <c r="F92" s="97">
        <f>'CMH Wrksht'!P34</f>
        <v>0</v>
      </c>
      <c r="G92" s="168">
        <f t="shared" ref="G92" si="49">D92*F92</f>
        <v>0</v>
      </c>
      <c r="H92" s="193"/>
      <c r="I92" s="169">
        <f>ROUND(G92-H92,2)</f>
        <v>0</v>
      </c>
      <c r="J92" s="174"/>
      <c r="K92" s="193"/>
      <c r="L92" s="163">
        <f>IF(D92="",0,IF(D92=0,0,K92/D92))</f>
        <v>0</v>
      </c>
    </row>
    <row r="93" spans="1:12" s="182" customFormat="1" x14ac:dyDescent="0.35">
      <c r="A93" s="245">
        <f>'CMH Wrksht'!A59</f>
        <v>0</v>
      </c>
      <c r="B93" s="246">
        <f>'CMH Wrksht'!B59</f>
        <v>0</v>
      </c>
      <c r="C93" s="247">
        <f>'CMH Wrksht'!F59</f>
        <v>0</v>
      </c>
      <c r="D93" s="190"/>
      <c r="E93" s="174"/>
      <c r="F93" s="97">
        <f>'CMH Wrksht'!O59</f>
        <v>0</v>
      </c>
      <c r="G93" s="168">
        <f t="shared" si="48"/>
        <v>0</v>
      </c>
      <c r="H93" s="193"/>
      <c r="I93" s="169">
        <f>ROUND(G93-H93,2)</f>
        <v>0</v>
      </c>
      <c r="J93" s="174"/>
      <c r="K93" s="193"/>
      <c r="L93" s="163">
        <f>IF(D93="",0,IF(D93=0,0,K93/D93))</f>
        <v>0</v>
      </c>
    </row>
    <row r="94" spans="1:12" s="182" customFormat="1" x14ac:dyDescent="0.35">
      <c r="A94" s="245">
        <f>'CMH Wrksht'!A60</f>
        <v>0</v>
      </c>
      <c r="B94" s="246">
        <f>'CMH Wrksht'!B60</f>
        <v>0</v>
      </c>
      <c r="C94" s="247">
        <f>'CMH Wrksht'!F60</f>
        <v>0</v>
      </c>
      <c r="D94" s="190"/>
      <c r="E94" s="174"/>
      <c r="F94" s="97">
        <f>'CMH Wrksht'!O60</f>
        <v>0</v>
      </c>
      <c r="G94" s="168">
        <f t="shared" si="48"/>
        <v>0</v>
      </c>
      <c r="H94" s="193"/>
      <c r="I94" s="169">
        <f>ROUND(G94-H94,2)</f>
        <v>0</v>
      </c>
      <c r="J94" s="174"/>
      <c r="K94" s="193"/>
      <c r="L94" s="163">
        <f>IF(D94="",0,IF(D94=0,0,K94/D94))</f>
        <v>0</v>
      </c>
    </row>
    <row r="95" spans="1:12" ht="6" customHeight="1" x14ac:dyDescent="0.35">
      <c r="A95" s="187"/>
      <c r="B95" s="188"/>
      <c r="C95" s="188"/>
      <c r="D95" s="189"/>
      <c r="E95" s="182"/>
      <c r="F95" s="182"/>
      <c r="G95" s="182"/>
      <c r="H95" s="182"/>
      <c r="I95" s="182"/>
      <c r="J95" s="194"/>
      <c r="K95" s="182"/>
      <c r="L95" s="182"/>
    </row>
    <row r="96" spans="1:12" ht="15" thickBot="1" x14ac:dyDescent="0.4">
      <c r="A96" s="195" t="s">
        <v>289</v>
      </c>
      <c r="B96" s="196" t="s">
        <v>467</v>
      </c>
      <c r="C96" s="196"/>
      <c r="D96" s="197"/>
      <c r="E96" s="174"/>
      <c r="F96" s="199">
        <f>SUM(F90:F95)</f>
        <v>0</v>
      </c>
      <c r="G96" s="205">
        <f>SUM(G90:G95)</f>
        <v>0</v>
      </c>
      <c r="H96" s="205">
        <f>SUM(H90:H95)</f>
        <v>0</v>
      </c>
      <c r="I96" s="205">
        <f>SUM(I90:I95)</f>
        <v>0</v>
      </c>
      <c r="J96" s="174"/>
      <c r="K96" s="201">
        <f>SUM(K90:K95)</f>
        <v>0</v>
      </c>
      <c r="L96" s="199">
        <f>SUM(L90:L95)</f>
        <v>0</v>
      </c>
    </row>
    <row r="97" spans="1:12" ht="15" thickBot="1" x14ac:dyDescent="0.4">
      <c r="A97" s="187"/>
      <c r="B97" s="188"/>
      <c r="C97" s="188"/>
      <c r="D97" s="189"/>
      <c r="E97" s="202" t="str">
        <f>IF((SUM(E90:E95))&gt;E96,"Please check funding above","")</f>
        <v/>
      </c>
      <c r="F97" s="182"/>
      <c r="G97" s="182"/>
      <c r="H97" s="182"/>
      <c r="I97" s="182"/>
      <c r="J97" s="182"/>
      <c r="K97" s="203">
        <f>I96</f>
        <v>0</v>
      </c>
      <c r="L97" s="204" t="s">
        <v>138</v>
      </c>
    </row>
    <row r="98" spans="1:12" s="251" customFormat="1" x14ac:dyDescent="0.35">
      <c r="A98" s="49"/>
      <c r="B98" s="50" t="s">
        <v>294</v>
      </c>
      <c r="C98" s="158"/>
      <c r="D98" s="189"/>
      <c r="E98" s="202"/>
      <c r="F98" s="182"/>
      <c r="G98" s="182"/>
      <c r="H98" s="182"/>
      <c r="I98" s="182"/>
      <c r="J98" s="182"/>
      <c r="K98" s="125"/>
      <c r="L98" s="204"/>
    </row>
    <row r="99" spans="1:12" s="251" customFormat="1" x14ac:dyDescent="0.35">
      <c r="A99" s="297" t="s">
        <v>275</v>
      </c>
      <c r="B99" s="298" t="s">
        <v>91</v>
      </c>
      <c r="C99" s="299" t="s">
        <v>89</v>
      </c>
      <c r="D99" s="240">
        <f>VLOOKUP(B99,'CS and Rates'!$B$1:$D$77,3,FALSE)</f>
        <v>89.4</v>
      </c>
      <c r="E99" s="174"/>
      <c r="F99" s="142"/>
      <c r="G99" s="168">
        <f t="shared" ref="G99" si="50">D99*F99</f>
        <v>0</v>
      </c>
      <c r="H99" s="193"/>
      <c r="I99" s="169">
        <f t="shared" ref="I99" si="51">ROUND(G99-H99,2)</f>
        <v>0</v>
      </c>
      <c r="J99" s="174"/>
      <c r="K99" s="193"/>
      <c r="L99" s="163">
        <f t="shared" ref="L99:L109" si="52">IF(D99="",0,IF(D99=0,0,K99/D99))</f>
        <v>0</v>
      </c>
    </row>
    <row r="100" spans="1:12" s="251" customFormat="1" x14ac:dyDescent="0.35">
      <c r="A100" s="297" t="s">
        <v>275</v>
      </c>
      <c r="B100" s="249" t="s">
        <v>92</v>
      </c>
      <c r="C100" s="247" t="s">
        <v>89</v>
      </c>
      <c r="D100" s="240">
        <f>VLOOKUP(B100,'CS and Rates'!$B$1:$D$77,3,FALSE)</f>
        <v>71.12</v>
      </c>
      <c r="E100" s="174"/>
      <c r="F100" s="142"/>
      <c r="G100" s="168">
        <f t="shared" ref="G100:G107" si="53">D100*F100</f>
        <v>0</v>
      </c>
      <c r="H100" s="193"/>
      <c r="I100" s="169">
        <f t="shared" ref="I100:I107" si="54">ROUND(G100-H100,2)</f>
        <v>0</v>
      </c>
      <c r="J100" s="174"/>
      <c r="K100" s="193"/>
      <c r="L100" s="163">
        <f t="shared" ref="L100:L107" si="55">IF(D100="",0,IF(D100=0,0,K100/D100))</f>
        <v>0</v>
      </c>
    </row>
    <row r="101" spans="1:12" s="251" customFormat="1" x14ac:dyDescent="0.35">
      <c r="A101" s="297" t="s">
        <v>275</v>
      </c>
      <c r="B101" s="298" t="s">
        <v>94</v>
      </c>
      <c r="C101" s="299" t="s">
        <v>89</v>
      </c>
      <c r="D101" s="240">
        <f>VLOOKUP(B101,'CS and Rates'!$B$1:$D$77,3,FALSE)</f>
        <v>44.61</v>
      </c>
      <c r="E101" s="174"/>
      <c r="F101" s="142"/>
      <c r="G101" s="168">
        <f t="shared" si="53"/>
        <v>0</v>
      </c>
      <c r="H101" s="193"/>
      <c r="I101" s="169">
        <f t="shared" si="54"/>
        <v>0</v>
      </c>
      <c r="J101" s="174"/>
      <c r="K101" s="193"/>
      <c r="L101" s="163">
        <f t="shared" si="55"/>
        <v>0</v>
      </c>
    </row>
    <row r="102" spans="1:12" s="251" customFormat="1" x14ac:dyDescent="0.35">
      <c r="A102" s="297" t="s">
        <v>275</v>
      </c>
      <c r="B102" s="298" t="s">
        <v>104</v>
      </c>
      <c r="C102" s="299" t="s">
        <v>89</v>
      </c>
      <c r="D102" s="240">
        <f>VLOOKUP(B102,'CS and Rates'!$B$1:$D$77,3,FALSE)</f>
        <v>22.44</v>
      </c>
      <c r="E102" s="174"/>
      <c r="F102" s="142"/>
      <c r="G102" s="168">
        <f t="shared" si="53"/>
        <v>0</v>
      </c>
      <c r="H102" s="193"/>
      <c r="I102" s="169">
        <f t="shared" si="54"/>
        <v>0</v>
      </c>
      <c r="J102" s="174"/>
      <c r="K102" s="193"/>
      <c r="L102" s="163">
        <f t="shared" si="55"/>
        <v>0</v>
      </c>
    </row>
    <row r="103" spans="1:12" s="251" customFormat="1" x14ac:dyDescent="0.35">
      <c r="A103" s="297" t="s">
        <v>275</v>
      </c>
      <c r="B103" s="298" t="s">
        <v>105</v>
      </c>
      <c r="C103" s="299" t="s">
        <v>89</v>
      </c>
      <c r="D103" s="240">
        <f>VLOOKUP(B103,'CS and Rates'!$B$1:$D$77,3,FALSE)</f>
        <v>89.76</v>
      </c>
      <c r="E103" s="174"/>
      <c r="F103" s="142"/>
      <c r="G103" s="168">
        <f t="shared" si="53"/>
        <v>0</v>
      </c>
      <c r="H103" s="193"/>
      <c r="I103" s="169">
        <f t="shared" si="54"/>
        <v>0</v>
      </c>
      <c r="J103" s="174"/>
      <c r="K103" s="193"/>
      <c r="L103" s="163">
        <f t="shared" si="55"/>
        <v>0</v>
      </c>
    </row>
    <row r="104" spans="1:12" s="251" customFormat="1" x14ac:dyDescent="0.35">
      <c r="A104" s="297" t="s">
        <v>275</v>
      </c>
      <c r="B104" s="298" t="s">
        <v>172</v>
      </c>
      <c r="C104" s="299" t="s">
        <v>89</v>
      </c>
      <c r="D104" s="240">
        <f>VLOOKUP(B104,'CS and Rates'!$B$1:$D$77,3,FALSE)</f>
        <v>57.62</v>
      </c>
      <c r="E104" s="174"/>
      <c r="F104" s="142"/>
      <c r="G104" s="168">
        <f t="shared" si="53"/>
        <v>0</v>
      </c>
      <c r="H104" s="193"/>
      <c r="I104" s="169">
        <f t="shared" si="54"/>
        <v>0</v>
      </c>
      <c r="J104" s="174"/>
      <c r="K104" s="193"/>
      <c r="L104" s="163">
        <f t="shared" si="55"/>
        <v>0</v>
      </c>
    </row>
    <row r="105" spans="1:12" s="251" customFormat="1" x14ac:dyDescent="0.35">
      <c r="A105" s="297" t="s">
        <v>275</v>
      </c>
      <c r="B105" s="298" t="s">
        <v>173</v>
      </c>
      <c r="C105" s="299" t="s">
        <v>89</v>
      </c>
      <c r="D105" s="240">
        <f>VLOOKUP(B105,'CS and Rates'!$B$1:$D$77,3,FALSE)</f>
        <v>57.62</v>
      </c>
      <c r="E105" s="174"/>
      <c r="F105" s="142"/>
      <c r="G105" s="168">
        <f t="shared" si="53"/>
        <v>0</v>
      </c>
      <c r="H105" s="193"/>
      <c r="I105" s="169">
        <f t="shared" si="54"/>
        <v>0</v>
      </c>
      <c r="J105" s="174"/>
      <c r="K105" s="193"/>
      <c r="L105" s="163">
        <f t="shared" si="55"/>
        <v>0</v>
      </c>
    </row>
    <row r="106" spans="1:12" s="251" customFormat="1" x14ac:dyDescent="0.35">
      <c r="A106" s="297" t="s">
        <v>275</v>
      </c>
      <c r="B106" s="249" t="s">
        <v>106</v>
      </c>
      <c r="C106" s="247" t="s">
        <v>89</v>
      </c>
      <c r="D106" s="240">
        <f>VLOOKUP(B106,'CS and Rates'!$B$1:$D$77,3,FALSE)</f>
        <v>15.1</v>
      </c>
      <c r="E106" s="174"/>
      <c r="F106" s="142"/>
      <c r="G106" s="168">
        <f t="shared" si="53"/>
        <v>0</v>
      </c>
      <c r="H106" s="193"/>
      <c r="I106" s="169">
        <f t="shared" si="54"/>
        <v>0</v>
      </c>
      <c r="J106" s="174"/>
      <c r="K106" s="193"/>
      <c r="L106" s="163">
        <f t="shared" si="55"/>
        <v>0</v>
      </c>
    </row>
    <row r="107" spans="1:12" s="251" customFormat="1" x14ac:dyDescent="0.35">
      <c r="A107" s="297" t="s">
        <v>275</v>
      </c>
      <c r="B107" s="249" t="s">
        <v>107</v>
      </c>
      <c r="C107" s="247" t="s">
        <v>89</v>
      </c>
      <c r="D107" s="240">
        <f>VLOOKUP(B107,'CS and Rates'!$B$1:$D$77,3,FALSE)</f>
        <v>60.41</v>
      </c>
      <c r="E107" s="174"/>
      <c r="F107" s="142"/>
      <c r="G107" s="168">
        <f t="shared" si="53"/>
        <v>0</v>
      </c>
      <c r="H107" s="193"/>
      <c r="I107" s="169">
        <f t="shared" si="54"/>
        <v>0</v>
      </c>
      <c r="J107" s="174"/>
      <c r="K107" s="193"/>
      <c r="L107" s="163">
        <f t="shared" si="55"/>
        <v>0</v>
      </c>
    </row>
    <row r="108" spans="1:12" s="251" customFormat="1" x14ac:dyDescent="0.35">
      <c r="A108" s="291"/>
      <c r="B108" s="291"/>
      <c r="C108" s="292"/>
      <c r="D108" s="190"/>
      <c r="E108" s="174"/>
      <c r="F108" s="142"/>
      <c r="G108" s="168">
        <f t="shared" ref="G108:G109" si="56">D108*F108</f>
        <v>0</v>
      </c>
      <c r="H108" s="193"/>
      <c r="I108" s="169">
        <f t="shared" ref="I108:I109" si="57">ROUND(G108-H108,2)</f>
        <v>0</v>
      </c>
      <c r="J108" s="174"/>
      <c r="K108" s="193"/>
      <c r="L108" s="163">
        <f t="shared" si="52"/>
        <v>0</v>
      </c>
    </row>
    <row r="109" spans="1:12" s="251" customFormat="1" x14ac:dyDescent="0.35">
      <c r="A109" s="291"/>
      <c r="B109" s="291"/>
      <c r="C109" s="292"/>
      <c r="D109" s="190"/>
      <c r="E109" s="174"/>
      <c r="F109" s="142"/>
      <c r="G109" s="168">
        <f t="shared" si="56"/>
        <v>0</v>
      </c>
      <c r="H109" s="193"/>
      <c r="I109" s="169">
        <f t="shared" si="57"/>
        <v>0</v>
      </c>
      <c r="J109" s="174"/>
      <c r="K109" s="193"/>
      <c r="L109" s="163">
        <f t="shared" si="52"/>
        <v>0</v>
      </c>
    </row>
    <row r="110" spans="1:12" s="251" customFormat="1" ht="5.5" customHeight="1" x14ac:dyDescent="0.35">
      <c r="A110" s="187"/>
      <c r="B110" s="188"/>
      <c r="C110" s="188"/>
      <c r="D110" s="189"/>
      <c r="E110" s="182"/>
      <c r="F110" s="182"/>
      <c r="G110" s="182"/>
      <c r="H110" s="182"/>
      <c r="I110" s="182"/>
      <c r="J110" s="194"/>
      <c r="K110" s="182"/>
      <c r="L110" s="182"/>
    </row>
    <row r="111" spans="1:12" s="251" customFormat="1" ht="15" thickBot="1" x14ac:dyDescent="0.4">
      <c r="A111" s="195" t="s">
        <v>289</v>
      </c>
      <c r="B111" s="196" t="s">
        <v>294</v>
      </c>
      <c r="C111" s="196"/>
      <c r="D111" s="197"/>
      <c r="E111" s="174"/>
      <c r="F111" s="199">
        <f>SUM(F99:F110)</f>
        <v>0</v>
      </c>
      <c r="G111" s="205">
        <f>SUM(G99:G110)</f>
        <v>0</v>
      </c>
      <c r="H111" s="205">
        <f>SUM(H99:H110)</f>
        <v>0</v>
      </c>
      <c r="I111" s="205">
        <f>SUM(I99:I110)</f>
        <v>0</v>
      </c>
      <c r="J111" s="174"/>
      <c r="K111" s="201">
        <f>SUM(K99:K110)</f>
        <v>0</v>
      </c>
      <c r="L111" s="199">
        <f>SUM(L98:L110)</f>
        <v>0</v>
      </c>
    </row>
    <row r="112" spans="1:12" s="251" customFormat="1" ht="15" thickBot="1" x14ac:dyDescent="0.4">
      <c r="A112" s="187"/>
      <c r="B112" s="188"/>
      <c r="C112" s="188"/>
      <c r="D112" s="189"/>
      <c r="E112" s="202" t="str">
        <f>IF((SUM(E99:E110))&gt;E111,"Please check funding above","")</f>
        <v/>
      </c>
      <c r="F112" s="182"/>
      <c r="G112" s="182"/>
      <c r="H112" s="182"/>
      <c r="I112" s="182"/>
      <c r="J112" s="182"/>
      <c r="K112" s="203">
        <f>MIN(J111,I111)</f>
        <v>0</v>
      </c>
      <c r="L112" s="204" t="s">
        <v>138</v>
      </c>
    </row>
    <row r="113" spans="1:12" s="182" customFormat="1" x14ac:dyDescent="0.35">
      <c r="A113" s="187"/>
      <c r="B113" s="188"/>
      <c r="C113" s="188"/>
      <c r="D113" s="189"/>
    </row>
    <row r="114" spans="1:12" ht="15.5" x14ac:dyDescent="0.35">
      <c r="A114" s="16" t="s">
        <v>33</v>
      </c>
      <c r="B114" s="17"/>
      <c r="C114" s="17"/>
      <c r="D114" s="17"/>
      <c r="E114" s="17"/>
      <c r="F114" s="17"/>
      <c r="G114" s="17"/>
      <c r="H114" s="17"/>
      <c r="I114" s="17"/>
      <c r="J114" s="65"/>
      <c r="K114" s="66"/>
      <c r="L114" s="67"/>
    </row>
    <row r="115" spans="1:12" x14ac:dyDescent="0.35">
      <c r="A115" s="376" t="str">
        <f>Master!$B$33</f>
        <v>By signing this report, I certify to the best of my knowledge and belief that this report is true, complete, and accurate, and the expenditures, disbursements and cash receipts are for the purposes and objectives set forth in the terms and condition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v>
      </c>
      <c r="B115" s="377"/>
      <c r="C115" s="377"/>
      <c r="D115" s="377"/>
      <c r="E115" s="377"/>
      <c r="F115" s="377"/>
      <c r="G115" s="377"/>
      <c r="H115" s="377"/>
      <c r="I115" s="377"/>
      <c r="J115" s="377"/>
      <c r="K115" s="377"/>
      <c r="L115" s="378"/>
    </row>
    <row r="116" spans="1:12" ht="15.5" x14ac:dyDescent="0.35">
      <c r="A116" s="22" t="str">
        <f>Master!$B$34</f>
        <v>By signing this report, I certify the above to be accurate and in agreement with this agency's records and that all client demographic and service data has been submitted to the Provider Portal in accordance with the terms of this agency's contract with the Managining Entity.</v>
      </c>
      <c r="B116" s="19"/>
      <c r="C116" s="19"/>
      <c r="D116" s="19"/>
      <c r="E116" s="19"/>
      <c r="F116" s="19"/>
      <c r="G116" s="19"/>
      <c r="H116" s="19"/>
      <c r="I116" s="19"/>
      <c r="J116" s="20"/>
      <c r="K116" s="21"/>
      <c r="L116" s="68"/>
    </row>
    <row r="117" spans="1:12" ht="15.5" x14ac:dyDescent="0.35">
      <c r="A117" s="22" t="str">
        <f>Master!$B$35</f>
        <v>By signing this report, I certify that, at time of submission, "YTD Units", "YTD Earnings", "YTD Paid Amounts", and "Amount Due" takes into consideration that DCF is the payer of last resort and do not include units that can be billed to other funding sources.</v>
      </c>
      <c r="B117" s="19"/>
      <c r="C117" s="19"/>
      <c r="D117" s="19"/>
      <c r="E117" s="19"/>
      <c r="F117" s="19"/>
      <c r="G117" s="19"/>
      <c r="H117" s="19"/>
      <c r="I117" s="19"/>
      <c r="J117" s="20"/>
      <c r="K117" s="21"/>
      <c r="L117" s="68"/>
    </row>
    <row r="118" spans="1:12" ht="15.5" x14ac:dyDescent="0.35">
      <c r="A118" s="22"/>
      <c r="B118" s="23"/>
      <c r="C118" s="23"/>
      <c r="D118" s="23"/>
      <c r="E118" s="23"/>
      <c r="F118" s="23"/>
      <c r="G118" s="23"/>
      <c r="H118" s="23"/>
      <c r="I118" s="23"/>
      <c r="J118" s="20"/>
      <c r="K118" s="21"/>
      <c r="L118" s="68"/>
    </row>
    <row r="119" spans="1:12" ht="15.5" x14ac:dyDescent="0.35">
      <c r="A119" s="361">
        <f>Master!$B$38</f>
        <v>0</v>
      </c>
      <c r="B119" s="362"/>
      <c r="C119" s="69"/>
      <c r="D119" s="362">
        <f>Master!$E$38</f>
        <v>0</v>
      </c>
      <c r="E119" s="362"/>
      <c r="F119" s="69"/>
      <c r="G119" s="70">
        <f>Master!$G$38</f>
        <v>0</v>
      </c>
      <c r="H119" s="19"/>
      <c r="I119" s="19"/>
      <c r="J119" s="20"/>
      <c r="K119" s="21"/>
      <c r="L119" s="68"/>
    </row>
    <row r="120" spans="1:12" ht="15.5" x14ac:dyDescent="0.35">
      <c r="A120" s="71" t="s">
        <v>34</v>
      </c>
      <c r="B120" s="72"/>
      <c r="C120" s="29"/>
      <c r="D120" s="28" t="s">
        <v>35</v>
      </c>
      <c r="E120" s="29"/>
      <c r="F120" s="73"/>
      <c r="G120" s="28" t="s">
        <v>36</v>
      </c>
      <c r="H120" s="73"/>
      <c r="I120" s="73"/>
      <c r="J120" s="74"/>
      <c r="K120" s="75"/>
      <c r="L120" s="76"/>
    </row>
    <row r="121" spans="1:12" x14ac:dyDescent="0.35">
      <c r="A121" s="62"/>
      <c r="B121" s="64"/>
      <c r="C121" s="64"/>
      <c r="D121" s="64"/>
    </row>
    <row r="122" spans="1:12" x14ac:dyDescent="0.35">
      <c r="A122" s="62"/>
      <c r="B122" s="64"/>
      <c r="C122" s="64"/>
      <c r="D122" s="64"/>
    </row>
    <row r="123" spans="1:12" x14ac:dyDescent="0.35">
      <c r="A123" s="62"/>
      <c r="B123" s="64"/>
      <c r="C123" s="64"/>
      <c r="D123" s="64"/>
    </row>
    <row r="124" spans="1:12" x14ac:dyDescent="0.35">
      <c r="A124" s="62"/>
      <c r="B124" s="63"/>
      <c r="C124" s="63"/>
      <c r="D124" s="64"/>
    </row>
    <row r="125" spans="1:12" x14ac:dyDescent="0.35">
      <c r="A125" s="62"/>
      <c r="B125" s="63"/>
      <c r="C125" s="63"/>
      <c r="D125" s="64"/>
    </row>
    <row r="126" spans="1:12" x14ac:dyDescent="0.35">
      <c r="A126" s="62"/>
      <c r="B126" s="63"/>
      <c r="C126" s="63"/>
      <c r="D126" s="64"/>
    </row>
    <row r="127" spans="1:12" x14ac:dyDescent="0.35">
      <c r="A127" s="62"/>
      <c r="B127" s="63"/>
      <c r="C127" s="63"/>
      <c r="D127" s="64"/>
    </row>
    <row r="128" spans="1:12" x14ac:dyDescent="0.35">
      <c r="A128" s="62"/>
      <c r="B128" s="63"/>
      <c r="C128" s="63"/>
      <c r="D128" s="64"/>
    </row>
    <row r="129" spans="1:4" x14ac:dyDescent="0.35">
      <c r="A129" s="62"/>
      <c r="B129" s="64"/>
      <c r="C129" s="64"/>
      <c r="D129" s="64"/>
    </row>
    <row r="130" spans="1:4" x14ac:dyDescent="0.35">
      <c r="A130" s="62"/>
      <c r="B130" s="64"/>
      <c r="C130" s="64"/>
    </row>
    <row r="131" spans="1:4" x14ac:dyDescent="0.35">
      <c r="A131" s="62"/>
      <c r="B131" s="64"/>
      <c r="C131" s="64"/>
    </row>
    <row r="132" spans="1:4" x14ac:dyDescent="0.35">
      <c r="A132" s="62"/>
      <c r="B132" s="64"/>
      <c r="C132" s="64"/>
    </row>
    <row r="133" spans="1:4" x14ac:dyDescent="0.35">
      <c r="A133" s="62"/>
      <c r="B133" s="63"/>
      <c r="C133" s="64"/>
    </row>
    <row r="134" spans="1:4" x14ac:dyDescent="0.35">
      <c r="A134" s="62"/>
      <c r="B134" s="63"/>
      <c r="C134" s="64"/>
    </row>
    <row r="135" spans="1:4" x14ac:dyDescent="0.35">
      <c r="A135" s="62"/>
      <c r="B135" s="63"/>
      <c r="C135" s="64"/>
    </row>
    <row r="136" spans="1:4" x14ac:dyDescent="0.35">
      <c r="A136" s="62"/>
      <c r="B136" s="63"/>
      <c r="C136" s="64"/>
    </row>
    <row r="137" spans="1:4" x14ac:dyDescent="0.35">
      <c r="A137" s="62"/>
      <c r="B137" s="63"/>
      <c r="C137" s="64"/>
    </row>
    <row r="138" spans="1:4" x14ac:dyDescent="0.35">
      <c r="A138" s="62"/>
      <c r="B138" s="63"/>
      <c r="C138" s="64"/>
    </row>
    <row r="139" spans="1:4" x14ac:dyDescent="0.35">
      <c r="A139" s="118"/>
      <c r="B139" s="64"/>
      <c r="C139" s="64"/>
    </row>
    <row r="140" spans="1:4" x14ac:dyDescent="0.35">
      <c r="A140" s="77"/>
      <c r="B140" s="78"/>
      <c r="C140" s="78"/>
    </row>
    <row r="141" spans="1:4" x14ac:dyDescent="0.35">
      <c r="A141" s="62"/>
      <c r="B141" s="63"/>
      <c r="C141" s="64"/>
    </row>
    <row r="142" spans="1:4" x14ac:dyDescent="0.35">
      <c r="A142" s="62"/>
      <c r="B142" s="63"/>
      <c r="C142" s="64"/>
    </row>
    <row r="143" spans="1:4" x14ac:dyDescent="0.35">
      <c r="A143" s="62"/>
      <c r="B143" s="63"/>
      <c r="C143" s="64"/>
    </row>
    <row r="144" spans="1:4" x14ac:dyDescent="0.35">
      <c r="A144" s="62"/>
      <c r="B144" s="63"/>
      <c r="C144" s="64"/>
    </row>
    <row r="145" spans="1:3" x14ac:dyDescent="0.35">
      <c r="A145" s="62"/>
      <c r="B145" s="63"/>
      <c r="C145" s="64"/>
    </row>
    <row r="146" spans="1:3" x14ac:dyDescent="0.35">
      <c r="A146" s="62"/>
      <c r="B146" s="63"/>
      <c r="C146" s="64"/>
    </row>
    <row r="147" spans="1:3" x14ac:dyDescent="0.35">
      <c r="A147" s="79"/>
      <c r="B147" s="63"/>
      <c r="C147" s="63"/>
    </row>
    <row r="148" spans="1:3" x14ac:dyDescent="0.35">
      <c r="A148" s="77"/>
      <c r="B148" s="78"/>
      <c r="C148" s="78"/>
    </row>
    <row r="149" spans="1:3" x14ac:dyDescent="0.35">
      <c r="A149" s="62"/>
      <c r="B149" s="63"/>
      <c r="C149" s="64"/>
    </row>
    <row r="150" spans="1:3" x14ac:dyDescent="0.35">
      <c r="A150" s="62"/>
      <c r="B150" s="63"/>
      <c r="C150" s="64"/>
    </row>
    <row r="151" spans="1:3" x14ac:dyDescent="0.35">
      <c r="A151" s="62"/>
      <c r="B151" s="63"/>
      <c r="C151" s="64"/>
    </row>
    <row r="152" spans="1:3" x14ac:dyDescent="0.35">
      <c r="A152" s="62"/>
      <c r="B152" s="63"/>
      <c r="C152" s="64"/>
    </row>
    <row r="153" spans="1:3" x14ac:dyDescent="0.35">
      <c r="A153" s="62"/>
      <c r="B153" s="63"/>
      <c r="C153" s="64"/>
    </row>
    <row r="154" spans="1:3" x14ac:dyDescent="0.35">
      <c r="A154" s="62"/>
      <c r="B154" s="63"/>
      <c r="C154" s="64"/>
    </row>
    <row r="155" spans="1:3" x14ac:dyDescent="0.35">
      <c r="A155" s="77"/>
      <c r="B155" s="64"/>
      <c r="C155" s="64"/>
    </row>
    <row r="156" spans="1:3" x14ac:dyDescent="0.35">
      <c r="A156" s="77"/>
      <c r="B156" s="78"/>
      <c r="C156" s="78"/>
    </row>
    <row r="157" spans="1:3" x14ac:dyDescent="0.35">
      <c r="A157" s="62"/>
      <c r="B157" s="63"/>
      <c r="C157" s="64"/>
    </row>
    <row r="158" spans="1:3" x14ac:dyDescent="0.35">
      <c r="A158" s="62"/>
      <c r="B158" s="63"/>
      <c r="C158" s="64"/>
    </row>
    <row r="159" spans="1:3" x14ac:dyDescent="0.35">
      <c r="A159" s="77"/>
      <c r="B159" s="64"/>
      <c r="C159" s="64"/>
    </row>
    <row r="160" spans="1:3" x14ac:dyDescent="0.35">
      <c r="A160" s="77"/>
      <c r="B160" s="78"/>
      <c r="C160" s="78"/>
    </row>
    <row r="161" spans="1:3" x14ac:dyDescent="0.35">
      <c r="A161" s="62"/>
      <c r="B161" s="63"/>
      <c r="C161" s="64"/>
    </row>
    <row r="162" spans="1:3" x14ac:dyDescent="0.35">
      <c r="A162" s="62"/>
      <c r="B162" s="63"/>
      <c r="C162" s="64"/>
    </row>
    <row r="163" spans="1:3" x14ac:dyDescent="0.35">
      <c r="A163" s="62"/>
      <c r="B163" s="63"/>
      <c r="C163" s="64"/>
    </row>
    <row r="164" spans="1:3" x14ac:dyDescent="0.35">
      <c r="A164" s="62"/>
      <c r="B164" s="63"/>
      <c r="C164" s="64"/>
    </row>
    <row r="165" spans="1:3" x14ac:dyDescent="0.35">
      <c r="A165" s="62"/>
      <c r="B165" s="63"/>
      <c r="C165" s="64"/>
    </row>
    <row r="166" spans="1:3" x14ac:dyDescent="0.35">
      <c r="A166" s="62"/>
      <c r="B166" s="63"/>
      <c r="C166" s="63"/>
    </row>
    <row r="167" spans="1:3" x14ac:dyDescent="0.35">
      <c r="A167" s="80"/>
      <c r="B167" s="119"/>
      <c r="C167" s="78"/>
    </row>
    <row r="168" spans="1:3" x14ac:dyDescent="0.35">
      <c r="A168" s="80"/>
      <c r="B168" s="78"/>
      <c r="C168" s="78"/>
    </row>
    <row r="169" spans="1:3" x14ac:dyDescent="0.35">
      <c r="A169" s="62"/>
      <c r="B169" s="63"/>
      <c r="C169" s="64"/>
    </row>
    <row r="170" spans="1:3" x14ac:dyDescent="0.35">
      <c r="A170" s="62"/>
      <c r="B170" s="63"/>
      <c r="C170" s="64"/>
    </row>
    <row r="171" spans="1:3" x14ac:dyDescent="0.35">
      <c r="A171" s="62"/>
      <c r="B171" s="64"/>
      <c r="C171" s="64"/>
    </row>
    <row r="172" spans="1:3" x14ac:dyDescent="0.35">
      <c r="A172" s="62"/>
      <c r="B172" s="63"/>
      <c r="C172" s="64"/>
    </row>
    <row r="173" spans="1:3" x14ac:dyDescent="0.35">
      <c r="A173" s="62"/>
      <c r="B173" s="63"/>
      <c r="C173" s="64"/>
    </row>
    <row r="174" spans="1:3" x14ac:dyDescent="0.35">
      <c r="A174" s="62"/>
      <c r="B174" s="63"/>
      <c r="C174" s="64"/>
    </row>
    <row r="175" spans="1:3" x14ac:dyDescent="0.35">
      <c r="A175" s="62"/>
      <c r="B175" s="64"/>
      <c r="C175" s="64"/>
    </row>
    <row r="176" spans="1:3" x14ac:dyDescent="0.35">
      <c r="A176" s="62"/>
      <c r="B176" s="64"/>
      <c r="C176" s="64"/>
    </row>
    <row r="177" spans="1:3" x14ac:dyDescent="0.35">
      <c r="A177" s="62"/>
      <c r="B177" s="64"/>
      <c r="C177" s="64"/>
    </row>
    <row r="178" spans="1:3" x14ac:dyDescent="0.35">
      <c r="A178" s="62"/>
      <c r="B178" s="64"/>
      <c r="C178" s="64"/>
    </row>
    <row r="179" spans="1:3" x14ac:dyDescent="0.35">
      <c r="A179" s="62"/>
      <c r="B179" s="63"/>
      <c r="C179" s="64"/>
    </row>
    <row r="180" spans="1:3" x14ac:dyDescent="0.35">
      <c r="A180" s="62"/>
      <c r="B180" s="63"/>
      <c r="C180" s="64"/>
    </row>
    <row r="181" spans="1:3" x14ac:dyDescent="0.35">
      <c r="A181" s="62"/>
      <c r="B181" s="63"/>
      <c r="C181" s="64"/>
    </row>
    <row r="182" spans="1:3" x14ac:dyDescent="0.35">
      <c r="A182" s="62"/>
      <c r="B182" s="63"/>
      <c r="C182" s="64"/>
    </row>
    <row r="183" spans="1:3" x14ac:dyDescent="0.35">
      <c r="A183" s="62"/>
      <c r="B183" s="64"/>
      <c r="C183" s="64"/>
    </row>
    <row r="184" spans="1:3" x14ac:dyDescent="0.35">
      <c r="A184" s="62"/>
      <c r="B184" s="64"/>
      <c r="C184" s="64"/>
    </row>
    <row r="185" spans="1:3" x14ac:dyDescent="0.35">
      <c r="A185" s="62"/>
      <c r="B185" s="64"/>
      <c r="C185" s="64"/>
    </row>
    <row r="186" spans="1:3" x14ac:dyDescent="0.35">
      <c r="A186" s="62"/>
      <c r="B186" s="63"/>
      <c r="C186" s="64"/>
    </row>
    <row r="187" spans="1:3" x14ac:dyDescent="0.35">
      <c r="A187" s="62"/>
      <c r="B187" s="64"/>
      <c r="C187" s="64"/>
    </row>
    <row r="188" spans="1:3" x14ac:dyDescent="0.35">
      <c r="A188" s="82"/>
      <c r="B188" s="120"/>
      <c r="C188" s="83"/>
    </row>
    <row r="189" spans="1:3" x14ac:dyDescent="0.35">
      <c r="A189" s="62"/>
      <c r="B189" s="64"/>
      <c r="C189" s="64"/>
    </row>
    <row r="190" spans="1:3" x14ac:dyDescent="0.35">
      <c r="A190" s="62"/>
      <c r="B190" s="63"/>
      <c r="C190" s="64"/>
    </row>
    <row r="191" spans="1:3" x14ac:dyDescent="0.35">
      <c r="A191" s="81"/>
      <c r="B191" s="121"/>
      <c r="C191" s="122"/>
    </row>
    <row r="192" spans="1:3" x14ac:dyDescent="0.35">
      <c r="A192" s="77"/>
      <c r="B192" s="121"/>
      <c r="C192" s="122"/>
    </row>
    <row r="193" spans="1:3" x14ac:dyDescent="0.35">
      <c r="A193" s="81"/>
      <c r="B193" s="64"/>
      <c r="C193" s="122"/>
    </row>
    <row r="194" spans="1:3" x14ac:dyDescent="0.35">
      <c r="A194" s="81"/>
      <c r="B194" s="64"/>
      <c r="C194" s="122"/>
    </row>
    <row r="195" spans="1:3" x14ac:dyDescent="0.35">
      <c r="A195" s="77"/>
      <c r="B195" s="121"/>
      <c r="C195" s="122"/>
    </row>
  </sheetData>
  <sheetProtection algorithmName="SHA-512" hashValue="x6z6po2nqnz56GNgxt5qmUySwDirrv62pHrXQ71tHkrvC0mMU1QB0FfyE8GSjBLtKH7r8uPSLN/Vqim9IK7p7A==" saltValue="7CPul+AC3334UsyeZRRt5Q==" spinCount="100000" sheet="1" formatCells="0" formatColumns="0" formatRows="0"/>
  <sortState xmlns:xlrd2="http://schemas.microsoft.com/office/spreadsheetml/2017/richdata2" ref="A90:L95">
    <sortCondition ref="B90:B95"/>
  </sortState>
  <mergeCells count="14">
    <mergeCell ref="A119:B119"/>
    <mergeCell ref="D119:E119"/>
    <mergeCell ref="C1:E1"/>
    <mergeCell ref="F1:I1"/>
    <mergeCell ref="C2:E2"/>
    <mergeCell ref="F2:I2"/>
    <mergeCell ref="C3:E3"/>
    <mergeCell ref="F3:I3"/>
    <mergeCell ref="C4:E4"/>
    <mergeCell ref="C5:E5"/>
    <mergeCell ref="C6:E6"/>
    <mergeCell ref="C7:E7"/>
    <mergeCell ref="C8:E8"/>
    <mergeCell ref="A115:L115"/>
  </mergeCells>
  <conditionalFormatting sqref="K21">
    <cfRule type="cellIs" dxfId="56" priority="7" operator="greaterThan">
      <formula>K22</formula>
    </cfRule>
  </conditionalFormatting>
  <conditionalFormatting sqref="K96">
    <cfRule type="cellIs" dxfId="55" priority="6" operator="greaterThan">
      <formula>K97</formula>
    </cfRule>
  </conditionalFormatting>
  <conditionalFormatting sqref="K67">
    <cfRule type="cellIs" dxfId="54" priority="5" operator="greaterThan">
      <formula>K68</formula>
    </cfRule>
  </conditionalFormatting>
  <conditionalFormatting sqref="K111">
    <cfRule type="cellIs" dxfId="53" priority="4" operator="greaterThan">
      <formula>K112</formula>
    </cfRule>
  </conditionalFormatting>
  <conditionalFormatting sqref="K29">
    <cfRule type="cellIs" dxfId="52" priority="3" operator="greaterThan">
      <formula>K30</formula>
    </cfRule>
  </conditionalFormatting>
  <conditionalFormatting sqref="K85">
    <cfRule type="cellIs" dxfId="51" priority="1" operator="greaterThan">
      <formula>$K$122</formula>
    </cfRule>
  </conditionalFormatting>
  <dataValidations count="1">
    <dataValidation type="custom" allowBlank="1" showInputMessage="1" showErrorMessage="1" error="Amount Due must be equal or lesser than Unpaid Earnings. If a Funding Amount is added to this Cost Center, Amount Due must be the lesser amount between Unpaid Earnings and Prorated Share. " sqref="K15:K19 K24:K27 K99:K109 K91:K94 K32:K65 K70:K83" xr:uid="{00000000-0002-0000-0900-000000000000}">
      <formula1>IF(K15&lt;=MIN(I15,J15), TRUE, FALSE)</formula1>
    </dataValidation>
  </dataValidations>
  <hyperlinks>
    <hyperlink ref="L1" location="Master!A1" display="(Return to Master Tab)" xr:uid="{00000000-0004-0000-0900-000000000000}"/>
  </hyperlinks>
  <pageMargins left="0.7" right="0.7" top="0.75" bottom="0.75" header="0.3" footer="0.3"/>
  <pageSetup scale="42" orientation="portrait" horizont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FF0000"/>
  </sheetPr>
  <dimension ref="A1:L101"/>
  <sheetViews>
    <sheetView showGridLines="0" showZeros="0" zoomScaleNormal="100" workbookViewId="0">
      <pane ySplit="12" topLeftCell="A13" activePane="bottomLeft" state="frozen"/>
      <selection activeCell="AI9" sqref="AI9"/>
      <selection pane="bottomLeft" activeCell="J14" sqref="J14"/>
    </sheetView>
  </sheetViews>
  <sheetFormatPr defaultColWidth="9.08984375" defaultRowHeight="14.5" x14ac:dyDescent="0.35"/>
  <cols>
    <col min="1" max="1" width="9.08984375" style="35"/>
    <col min="2" max="2" width="47.26953125" style="35" bestFit="1" customWidth="1"/>
    <col min="3" max="3" width="16.7265625" style="35" customWidth="1"/>
    <col min="4" max="4" width="16.26953125" style="35" customWidth="1"/>
    <col min="5" max="5" width="20" style="35" customWidth="1"/>
    <col min="6" max="6" width="21.08984375" style="35" customWidth="1"/>
    <col min="7" max="11" width="17.36328125" style="35" customWidth="1"/>
    <col min="12" max="12" width="13.08984375" style="35" customWidth="1"/>
    <col min="13" max="16384" width="9.08984375" style="35"/>
  </cols>
  <sheetData>
    <row r="1" spans="1:12" x14ac:dyDescent="0.35">
      <c r="A1" s="33" t="str">
        <f>Master!A3</f>
        <v xml:space="preserve">a. </v>
      </c>
      <c r="B1" s="33" t="str">
        <f>Master!B3</f>
        <v>Agency Name:</v>
      </c>
      <c r="C1" s="372">
        <f>Master!C3</f>
        <v>0</v>
      </c>
      <c r="D1" s="372"/>
      <c r="E1" s="372"/>
      <c r="F1" s="373" t="s">
        <v>142</v>
      </c>
      <c r="G1" s="373"/>
      <c r="H1" s="373"/>
      <c r="I1" s="373"/>
      <c r="L1" s="36" t="s">
        <v>39</v>
      </c>
    </row>
    <row r="2" spans="1:12" x14ac:dyDescent="0.35">
      <c r="A2" s="33" t="str">
        <f>Master!A4</f>
        <v xml:space="preserve">b. </v>
      </c>
      <c r="B2" s="33" t="str">
        <f>Master!B4</f>
        <v>Contract No.:</v>
      </c>
      <c r="C2" s="374">
        <f>Master!C4</f>
        <v>0</v>
      </c>
      <c r="D2" s="374"/>
      <c r="E2" s="374"/>
      <c r="F2" s="373" t="s">
        <v>121</v>
      </c>
      <c r="G2" s="373"/>
      <c r="H2" s="373"/>
      <c r="I2" s="373"/>
      <c r="L2" s="303">
        <f>Master!$G$1</f>
        <v>44176</v>
      </c>
    </row>
    <row r="3" spans="1:12" x14ac:dyDescent="0.35">
      <c r="A3" s="33" t="str">
        <f>Master!A5</f>
        <v xml:space="preserve">c. </v>
      </c>
      <c r="B3" s="33" t="str">
        <f>Master!B5</f>
        <v>Month/Year of :</v>
      </c>
      <c r="C3" s="375">
        <f>Master!C5</f>
        <v>0</v>
      </c>
      <c r="D3" s="374"/>
      <c r="E3" s="374"/>
      <c r="F3" s="373" t="s">
        <v>146</v>
      </c>
      <c r="G3" s="373"/>
      <c r="H3" s="373"/>
      <c r="I3" s="373"/>
      <c r="L3" s="37" t="str">
        <f>Master!$G$2</f>
        <v>Version: 3.4.47</v>
      </c>
    </row>
    <row r="4" spans="1:12" x14ac:dyDescent="0.35">
      <c r="A4" s="33" t="str">
        <f>Master!A6</f>
        <v xml:space="preserve">d.  </v>
      </c>
      <c r="B4" s="33" t="str">
        <f>Master!B6</f>
        <v># months in the contract:</v>
      </c>
      <c r="C4" s="374">
        <f>Master!C6</f>
        <v>0</v>
      </c>
      <c r="D4" s="374"/>
      <c r="E4" s="374"/>
      <c r="H4" s="38"/>
    </row>
    <row r="5" spans="1:12" x14ac:dyDescent="0.35">
      <c r="A5" s="33" t="str">
        <f>Master!A7</f>
        <v>e.</v>
      </c>
      <c r="B5" s="33" t="str">
        <f>Master!B7</f>
        <v># months remaining (including month in c.):</v>
      </c>
      <c r="C5" s="374">
        <f>Master!C7</f>
        <v>0</v>
      </c>
      <c r="D5" s="374"/>
      <c r="E5" s="374"/>
    </row>
    <row r="6" spans="1:12" x14ac:dyDescent="0.35">
      <c r="A6" s="33" t="str">
        <f>Master!A8</f>
        <v xml:space="preserve">f.  </v>
      </c>
      <c r="B6" s="33" t="str">
        <f>Master!B8</f>
        <v># months incurred (including month in c.):</v>
      </c>
      <c r="C6" s="374">
        <f>Master!C8</f>
        <v>0</v>
      </c>
      <c r="D6" s="374"/>
      <c r="E6" s="374"/>
    </row>
    <row r="7" spans="1:12" x14ac:dyDescent="0.35">
      <c r="A7" s="33" t="str">
        <f>Master!A9</f>
        <v xml:space="preserve">g.  </v>
      </c>
      <c r="B7" s="33" t="str">
        <f>Master!B9</f>
        <v>Federal ID:</v>
      </c>
      <c r="C7" s="374">
        <f>Master!C9</f>
        <v>0</v>
      </c>
      <c r="D7" s="374"/>
      <c r="E7" s="374"/>
    </row>
    <row r="8" spans="1:12" x14ac:dyDescent="0.35">
      <c r="A8" s="33" t="str">
        <f>Master!A10</f>
        <v>h.</v>
      </c>
      <c r="B8" s="33" t="str">
        <f>Master!B10</f>
        <v>Address:</v>
      </c>
      <c r="C8" s="374">
        <f>Master!C10</f>
        <v>0</v>
      </c>
      <c r="D8" s="374"/>
      <c r="E8" s="374"/>
      <c r="F8" s="85"/>
      <c r="G8" s="85"/>
      <c r="H8" s="85"/>
      <c r="I8" s="85"/>
    </row>
    <row r="10" spans="1:12" ht="42" customHeight="1" x14ac:dyDescent="0.35">
      <c r="A10" s="42" t="s">
        <v>299</v>
      </c>
      <c r="B10" s="86" t="s">
        <v>163</v>
      </c>
      <c r="C10" s="183" t="s">
        <v>47</v>
      </c>
      <c r="D10" s="86" t="s">
        <v>123</v>
      </c>
      <c r="E10" s="86" t="s">
        <v>164</v>
      </c>
      <c r="F10" s="42" t="s">
        <v>54</v>
      </c>
      <c r="G10" s="87" t="s">
        <v>124</v>
      </c>
      <c r="H10" s="86" t="s">
        <v>125</v>
      </c>
      <c r="I10" s="86" t="s">
        <v>126</v>
      </c>
      <c r="J10" s="86" t="s">
        <v>127</v>
      </c>
      <c r="K10" s="86" t="s">
        <v>128</v>
      </c>
      <c r="L10" s="86" t="s">
        <v>129</v>
      </c>
    </row>
    <row r="11" spans="1:12" ht="22.5" customHeight="1" x14ac:dyDescent="0.35">
      <c r="A11" s="88"/>
      <c r="B11" s="88"/>
      <c r="C11" s="44"/>
      <c r="D11" s="89" t="s">
        <v>130</v>
      </c>
      <c r="E11" s="89" t="s">
        <v>130</v>
      </c>
      <c r="F11" s="46"/>
      <c r="G11" s="90" t="s">
        <v>132</v>
      </c>
      <c r="H11" s="89" t="s">
        <v>133</v>
      </c>
      <c r="I11" s="91" t="s">
        <v>134</v>
      </c>
      <c r="J11" s="89" t="s">
        <v>135</v>
      </c>
      <c r="K11" s="92" t="s">
        <v>136</v>
      </c>
      <c r="L11" s="93" t="s">
        <v>137</v>
      </c>
    </row>
    <row r="12" spans="1:12" x14ac:dyDescent="0.35">
      <c r="A12" s="94">
        <v>1</v>
      </c>
      <c r="B12" s="94">
        <v>2</v>
      </c>
      <c r="C12" s="47">
        <v>3</v>
      </c>
      <c r="D12" s="94">
        <v>4</v>
      </c>
      <c r="E12" s="94">
        <v>5</v>
      </c>
      <c r="F12" s="94">
        <v>6</v>
      </c>
      <c r="G12" s="94">
        <v>7</v>
      </c>
      <c r="H12" s="94">
        <v>8</v>
      </c>
      <c r="I12" s="94">
        <v>9</v>
      </c>
      <c r="J12" s="94">
        <v>10</v>
      </c>
      <c r="K12" s="94">
        <v>11</v>
      </c>
      <c r="L12" s="94">
        <v>12</v>
      </c>
    </row>
    <row r="13" spans="1:12" ht="12.75" customHeight="1" x14ac:dyDescent="0.35">
      <c r="A13" s="77"/>
      <c r="B13" s="77"/>
      <c r="C13" s="48"/>
      <c r="D13" s="77"/>
      <c r="E13" s="77"/>
      <c r="F13" s="77"/>
      <c r="G13" s="77"/>
      <c r="H13" s="77"/>
      <c r="I13" s="77"/>
      <c r="J13" s="77"/>
      <c r="K13" s="77"/>
      <c r="L13" s="77"/>
    </row>
    <row r="14" spans="1:12" x14ac:dyDescent="0.35">
      <c r="A14" s="245" t="s">
        <v>302</v>
      </c>
      <c r="B14" s="186" t="s">
        <v>146</v>
      </c>
      <c r="C14" s="207" t="s">
        <v>161</v>
      </c>
      <c r="D14" s="240">
        <f>VLOOKUP(B14,'CS and Rates'!$B$1:$D$77,3,FALSE)</f>
        <v>1110.99</v>
      </c>
      <c r="E14" s="191"/>
      <c r="F14" s="142"/>
      <c r="G14" s="98">
        <f t="shared" ref="G14" si="0">D14*F14</f>
        <v>0</v>
      </c>
      <c r="H14" s="101"/>
      <c r="I14" s="99">
        <f>ROUND(G14-H14,2)</f>
        <v>0</v>
      </c>
      <c r="J14" s="192" t="str">
        <f t="shared" ref="J14:J15" si="1">IF(E14="","XXXXXXXXXX",ROUND(E14-H14,2))</f>
        <v>XXXXXXXXXX</v>
      </c>
      <c r="K14" s="193"/>
      <c r="L14" s="163">
        <f>IF(D14="",0,IF(D14=0,0,K14/D14))</f>
        <v>0</v>
      </c>
    </row>
    <row r="15" spans="1:12" s="160" customFormat="1" x14ac:dyDescent="0.35">
      <c r="A15" s="242"/>
      <c r="B15" s="243"/>
      <c r="C15" s="244"/>
      <c r="D15" s="167"/>
      <c r="E15" s="191"/>
      <c r="F15" s="142"/>
      <c r="G15" s="168">
        <f t="shared" ref="G15" si="2">D15*F15</f>
        <v>0</v>
      </c>
      <c r="H15" s="171"/>
      <c r="I15" s="169">
        <f>ROUND(G15-H15,2)</f>
        <v>0</v>
      </c>
      <c r="J15" s="192" t="str">
        <f t="shared" si="1"/>
        <v>XXXXXXXXXX</v>
      </c>
      <c r="K15" s="193"/>
      <c r="L15" s="163">
        <f>IF(D15="",0,IF(D15=0,0,K15/D15))</f>
        <v>0</v>
      </c>
    </row>
    <row r="16" spans="1:12" s="160" customFormat="1" ht="6.75" customHeight="1" x14ac:dyDescent="0.35">
      <c r="A16" s="187"/>
      <c r="B16" s="188"/>
      <c r="C16" s="188"/>
      <c r="D16" s="189"/>
      <c r="E16" s="182"/>
      <c r="F16" s="182"/>
      <c r="G16" s="182"/>
      <c r="H16" s="182"/>
      <c r="I16" s="182"/>
      <c r="J16" s="194"/>
      <c r="K16" s="182"/>
      <c r="L16" s="182"/>
    </row>
    <row r="17" spans="1:12" s="160" customFormat="1" ht="15" thickBot="1" x14ac:dyDescent="0.4">
      <c r="A17" s="195" t="s">
        <v>289</v>
      </c>
      <c r="B17" s="196" t="s">
        <v>413</v>
      </c>
      <c r="C17" s="196"/>
      <c r="D17" s="197"/>
      <c r="E17" s="198"/>
      <c r="F17" s="199">
        <f>SUM(F13:F16)</f>
        <v>0</v>
      </c>
      <c r="G17" s="205">
        <f>SUM(G13:G16)</f>
        <v>0</v>
      </c>
      <c r="H17" s="205">
        <f>SUM(H13:H16)</f>
        <v>0</v>
      </c>
      <c r="I17" s="205">
        <f>SUM(I13:I16)</f>
        <v>0</v>
      </c>
      <c r="J17" s="200">
        <f>ROUND(E17-H17,2)</f>
        <v>0</v>
      </c>
      <c r="K17" s="201">
        <f>SUM(K13:K16)</f>
        <v>0</v>
      </c>
      <c r="L17" s="199">
        <f>SUM(L13:L16)</f>
        <v>0</v>
      </c>
    </row>
    <row r="18" spans="1:12" ht="15" thickBot="1" x14ac:dyDescent="0.4">
      <c r="A18" s="187"/>
      <c r="B18" s="188"/>
      <c r="C18" s="188"/>
      <c r="D18" s="189"/>
      <c r="E18" s="202" t="str">
        <f>IF((SUM(E13:E16))&gt;E17,"Please check funding above","")</f>
        <v/>
      </c>
      <c r="F18" s="182"/>
      <c r="G18" s="182"/>
      <c r="H18" s="182"/>
      <c r="I18" s="182"/>
      <c r="J18" s="182"/>
      <c r="K18" s="203">
        <f>MIN(J17,I17)</f>
        <v>0</v>
      </c>
      <c r="L18" s="204" t="s">
        <v>138</v>
      </c>
    </row>
    <row r="19" spans="1:12" x14ac:dyDescent="0.35">
      <c r="A19" s="62"/>
      <c r="B19" s="63"/>
      <c r="C19" s="63"/>
      <c r="D19" s="64"/>
    </row>
    <row r="20" spans="1:12" ht="15.5" x14ac:dyDescent="0.35">
      <c r="A20" s="16" t="s">
        <v>33</v>
      </c>
      <c r="B20" s="17"/>
      <c r="C20" s="17"/>
      <c r="D20" s="17"/>
      <c r="E20" s="17"/>
      <c r="F20" s="17"/>
      <c r="G20" s="17"/>
      <c r="H20" s="17"/>
      <c r="I20" s="17"/>
      <c r="J20" s="65"/>
      <c r="K20" s="66"/>
      <c r="L20" s="67"/>
    </row>
    <row r="21" spans="1:12" s="182" customFormat="1" ht="27.75" customHeight="1" x14ac:dyDescent="0.35">
      <c r="A21" s="376" t="str">
        <f>Master!$B$33</f>
        <v>By signing this report, I certify to the best of my knowledge and belief that this report is true, complete, and accurate, and the expenditures, disbursements and cash receipts are for the purposes and objectives set forth in the terms and condition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v>
      </c>
      <c r="B21" s="377"/>
      <c r="C21" s="377"/>
      <c r="D21" s="377"/>
      <c r="E21" s="377"/>
      <c r="F21" s="377"/>
      <c r="G21" s="377"/>
      <c r="H21" s="377"/>
      <c r="I21" s="377"/>
      <c r="J21" s="377"/>
      <c r="K21" s="377"/>
      <c r="L21" s="378"/>
    </row>
    <row r="22" spans="1:12" s="182" customFormat="1" ht="15.5" x14ac:dyDescent="0.35">
      <c r="A22" s="22" t="str">
        <f>Master!$B$34</f>
        <v>By signing this report, I certify the above to be accurate and in agreement with this agency's records and that all client demographic and service data has been submitted to the Provider Portal in accordance with the terms of this agency's contract with the Managining Entity.</v>
      </c>
      <c r="B22" s="19"/>
      <c r="C22" s="19"/>
      <c r="D22" s="19"/>
      <c r="E22" s="19"/>
      <c r="F22" s="19"/>
      <c r="G22" s="19"/>
      <c r="H22" s="19"/>
      <c r="I22" s="19"/>
      <c r="J22" s="20"/>
      <c r="K22" s="21"/>
      <c r="L22" s="68"/>
    </row>
    <row r="23" spans="1:12" s="182" customFormat="1" ht="15.5" x14ac:dyDescent="0.35">
      <c r="A23" s="22" t="str">
        <f>Master!$B$35</f>
        <v>By signing this report, I certify that, at time of submission, "YTD Units", "YTD Earnings", "YTD Paid Amounts", and "Amount Due" takes into consideration that DCF is the payer of last resort and do not include units that can be billed to other funding sources.</v>
      </c>
      <c r="B23" s="19"/>
      <c r="C23" s="19"/>
      <c r="D23" s="19"/>
      <c r="E23" s="19"/>
      <c r="F23" s="19"/>
      <c r="G23" s="19"/>
      <c r="H23" s="19"/>
      <c r="I23" s="19"/>
      <c r="J23" s="20"/>
      <c r="K23" s="21"/>
      <c r="L23" s="68"/>
    </row>
    <row r="24" spans="1:12" ht="15.5" x14ac:dyDescent="0.35">
      <c r="A24" s="22"/>
      <c r="B24" s="23"/>
      <c r="C24" s="23"/>
      <c r="D24" s="23"/>
      <c r="E24" s="23"/>
      <c r="F24" s="23"/>
      <c r="G24" s="23"/>
      <c r="H24" s="23"/>
      <c r="I24" s="23"/>
      <c r="J24" s="20"/>
      <c r="K24" s="21"/>
      <c r="L24" s="68"/>
    </row>
    <row r="25" spans="1:12" ht="15.5" x14ac:dyDescent="0.35">
      <c r="A25" s="361">
        <f>Master!$B$38</f>
        <v>0</v>
      </c>
      <c r="B25" s="362"/>
      <c r="C25" s="69"/>
      <c r="D25" s="362">
        <f>Master!$E$38</f>
        <v>0</v>
      </c>
      <c r="E25" s="362"/>
      <c r="F25" s="69"/>
      <c r="G25" s="70">
        <f>Master!$G$38</f>
        <v>0</v>
      </c>
      <c r="H25" s="19"/>
      <c r="I25" s="19"/>
      <c r="J25" s="20"/>
      <c r="K25" s="21"/>
      <c r="L25" s="68"/>
    </row>
    <row r="26" spans="1:12" ht="15.5" x14ac:dyDescent="0.35">
      <c r="A26" s="71" t="s">
        <v>34</v>
      </c>
      <c r="B26" s="72"/>
      <c r="C26" s="29"/>
      <c r="D26" s="28" t="s">
        <v>35</v>
      </c>
      <c r="E26" s="29"/>
      <c r="F26" s="73"/>
      <c r="G26" s="28" t="s">
        <v>36</v>
      </c>
      <c r="H26" s="73"/>
      <c r="I26" s="73"/>
      <c r="J26" s="74"/>
      <c r="K26" s="75"/>
      <c r="L26" s="76"/>
    </row>
    <row r="27" spans="1:12" x14ac:dyDescent="0.35">
      <c r="A27" s="62"/>
      <c r="B27" s="64"/>
      <c r="C27" s="64"/>
      <c r="D27" s="64"/>
    </row>
    <row r="28" spans="1:12" x14ac:dyDescent="0.35">
      <c r="A28" s="62"/>
      <c r="B28" s="64"/>
      <c r="C28" s="64"/>
      <c r="D28" s="64"/>
    </row>
    <row r="29" spans="1:12" x14ac:dyDescent="0.35">
      <c r="A29" s="62"/>
      <c r="B29" s="64"/>
      <c r="C29" s="64"/>
      <c r="D29" s="64"/>
    </row>
    <row r="30" spans="1:12" x14ac:dyDescent="0.35">
      <c r="A30" s="62"/>
      <c r="B30" s="63"/>
      <c r="C30" s="63"/>
      <c r="D30" s="64"/>
    </row>
    <row r="31" spans="1:12" x14ac:dyDescent="0.35">
      <c r="A31" s="62"/>
      <c r="B31" s="63"/>
      <c r="C31" s="63"/>
      <c r="D31" s="64"/>
    </row>
    <row r="32" spans="1:12" x14ac:dyDescent="0.35">
      <c r="A32" s="62"/>
      <c r="B32" s="63"/>
      <c r="C32" s="63"/>
      <c r="D32" s="64"/>
    </row>
    <row r="33" spans="1:4" x14ac:dyDescent="0.35">
      <c r="A33" s="62"/>
      <c r="B33" s="63"/>
      <c r="C33" s="63"/>
      <c r="D33" s="64"/>
    </row>
    <row r="34" spans="1:4" x14ac:dyDescent="0.35">
      <c r="A34" s="62"/>
      <c r="B34" s="63"/>
      <c r="C34" s="63"/>
      <c r="D34" s="64"/>
    </row>
    <row r="35" spans="1:4" x14ac:dyDescent="0.35">
      <c r="A35" s="62"/>
      <c r="B35" s="64"/>
      <c r="C35" s="64"/>
      <c r="D35" s="64"/>
    </row>
    <row r="36" spans="1:4" x14ac:dyDescent="0.35">
      <c r="A36" s="62"/>
      <c r="B36" s="64"/>
      <c r="C36" s="64"/>
    </row>
    <row r="37" spans="1:4" x14ac:dyDescent="0.35">
      <c r="A37" s="62"/>
      <c r="B37" s="64"/>
      <c r="C37" s="64"/>
    </row>
    <row r="38" spans="1:4" x14ac:dyDescent="0.35">
      <c r="A38" s="62"/>
      <c r="B38" s="64"/>
      <c r="C38" s="64"/>
    </row>
    <row r="39" spans="1:4" x14ac:dyDescent="0.35">
      <c r="A39" s="62"/>
      <c r="B39" s="63"/>
      <c r="C39" s="64"/>
    </row>
    <row r="40" spans="1:4" x14ac:dyDescent="0.35">
      <c r="A40" s="62"/>
      <c r="B40" s="63"/>
      <c r="C40" s="64"/>
    </row>
    <row r="41" spans="1:4" x14ac:dyDescent="0.35">
      <c r="A41" s="62"/>
      <c r="B41" s="63"/>
      <c r="C41" s="64"/>
    </row>
    <row r="42" spans="1:4" x14ac:dyDescent="0.35">
      <c r="A42" s="62"/>
      <c r="B42" s="63"/>
      <c r="C42" s="64"/>
    </row>
    <row r="43" spans="1:4" x14ac:dyDescent="0.35">
      <c r="A43" s="62"/>
      <c r="B43" s="63"/>
      <c r="C43" s="64"/>
    </row>
    <row r="44" spans="1:4" x14ac:dyDescent="0.35">
      <c r="A44" s="62"/>
      <c r="B44" s="63"/>
      <c r="C44" s="64"/>
    </row>
    <row r="45" spans="1:4" x14ac:dyDescent="0.35">
      <c r="A45" s="118"/>
      <c r="B45" s="64"/>
      <c r="C45" s="64"/>
    </row>
    <row r="46" spans="1:4" x14ac:dyDescent="0.35">
      <c r="A46" s="77"/>
      <c r="B46" s="78"/>
      <c r="C46" s="78"/>
    </row>
    <row r="47" spans="1:4" x14ac:dyDescent="0.35">
      <c r="A47" s="62"/>
      <c r="B47" s="63"/>
      <c r="C47" s="64"/>
    </row>
    <row r="48" spans="1:4" x14ac:dyDescent="0.35">
      <c r="A48" s="62"/>
      <c r="B48" s="63"/>
      <c r="C48" s="64"/>
    </row>
    <row r="49" spans="1:3" x14ac:dyDescent="0.35">
      <c r="A49" s="62"/>
      <c r="B49" s="63"/>
      <c r="C49" s="64"/>
    </row>
    <row r="50" spans="1:3" x14ac:dyDescent="0.35">
      <c r="A50" s="62"/>
      <c r="B50" s="63"/>
      <c r="C50" s="64"/>
    </row>
    <row r="51" spans="1:3" x14ac:dyDescent="0.35">
      <c r="A51" s="62"/>
      <c r="B51" s="63"/>
      <c r="C51" s="64"/>
    </row>
    <row r="52" spans="1:3" x14ac:dyDescent="0.35">
      <c r="A52" s="62"/>
      <c r="B52" s="63"/>
      <c r="C52" s="64"/>
    </row>
    <row r="53" spans="1:3" x14ac:dyDescent="0.35">
      <c r="A53" s="79"/>
      <c r="B53" s="63"/>
      <c r="C53" s="63"/>
    </row>
    <row r="54" spans="1:3" x14ac:dyDescent="0.35">
      <c r="A54" s="77"/>
      <c r="B54" s="78"/>
      <c r="C54" s="78"/>
    </row>
    <row r="55" spans="1:3" x14ac:dyDescent="0.35">
      <c r="A55" s="62"/>
      <c r="B55" s="63"/>
      <c r="C55" s="64"/>
    </row>
    <row r="56" spans="1:3" x14ac:dyDescent="0.35">
      <c r="A56" s="62"/>
      <c r="B56" s="63"/>
      <c r="C56" s="64"/>
    </row>
    <row r="57" spans="1:3" x14ac:dyDescent="0.35">
      <c r="A57" s="62"/>
      <c r="B57" s="63"/>
      <c r="C57" s="64"/>
    </row>
    <row r="58" spans="1:3" x14ac:dyDescent="0.35">
      <c r="A58" s="62"/>
      <c r="B58" s="63"/>
      <c r="C58" s="64"/>
    </row>
    <row r="59" spans="1:3" x14ac:dyDescent="0.35">
      <c r="A59" s="62"/>
      <c r="B59" s="63"/>
      <c r="C59" s="64"/>
    </row>
    <row r="60" spans="1:3" x14ac:dyDescent="0.35">
      <c r="A60" s="62"/>
      <c r="B60" s="63"/>
      <c r="C60" s="64"/>
    </row>
    <row r="61" spans="1:3" x14ac:dyDescent="0.35">
      <c r="A61" s="77"/>
      <c r="B61" s="64"/>
      <c r="C61" s="64"/>
    </row>
    <row r="62" spans="1:3" x14ac:dyDescent="0.35">
      <c r="A62" s="77"/>
      <c r="B62" s="78"/>
      <c r="C62" s="78"/>
    </row>
    <row r="63" spans="1:3" x14ac:dyDescent="0.35">
      <c r="A63" s="62"/>
      <c r="B63" s="63"/>
      <c r="C63" s="64"/>
    </row>
    <row r="64" spans="1:3" x14ac:dyDescent="0.35">
      <c r="A64" s="62"/>
      <c r="B64" s="63"/>
      <c r="C64" s="64"/>
    </row>
    <row r="65" spans="1:3" x14ac:dyDescent="0.35">
      <c r="A65" s="77"/>
      <c r="B65" s="64"/>
      <c r="C65" s="64"/>
    </row>
    <row r="66" spans="1:3" x14ac:dyDescent="0.35">
      <c r="A66" s="77"/>
      <c r="B66" s="78"/>
      <c r="C66" s="78"/>
    </row>
    <row r="67" spans="1:3" x14ac:dyDescent="0.35">
      <c r="A67" s="62"/>
      <c r="B67" s="63"/>
      <c r="C67" s="64"/>
    </row>
    <row r="68" spans="1:3" x14ac:dyDescent="0.35">
      <c r="A68" s="62"/>
      <c r="B68" s="63"/>
      <c r="C68" s="64"/>
    </row>
    <row r="69" spans="1:3" x14ac:dyDescent="0.35">
      <c r="A69" s="62"/>
      <c r="B69" s="63"/>
      <c r="C69" s="64"/>
    </row>
    <row r="70" spans="1:3" x14ac:dyDescent="0.35">
      <c r="A70" s="62"/>
      <c r="B70" s="63"/>
      <c r="C70" s="64"/>
    </row>
    <row r="71" spans="1:3" x14ac:dyDescent="0.35">
      <c r="A71" s="62"/>
      <c r="B71" s="63"/>
      <c r="C71" s="64"/>
    </row>
    <row r="72" spans="1:3" x14ac:dyDescent="0.35">
      <c r="A72" s="62"/>
      <c r="B72" s="63"/>
      <c r="C72" s="63"/>
    </row>
    <row r="73" spans="1:3" x14ac:dyDescent="0.35">
      <c r="A73" s="80"/>
      <c r="B73" s="119"/>
      <c r="C73" s="78"/>
    </row>
    <row r="74" spans="1:3" x14ac:dyDescent="0.35">
      <c r="A74" s="80"/>
      <c r="B74" s="78"/>
      <c r="C74" s="78"/>
    </row>
    <row r="75" spans="1:3" x14ac:dyDescent="0.35">
      <c r="A75" s="62"/>
      <c r="B75" s="63"/>
      <c r="C75" s="64"/>
    </row>
    <row r="76" spans="1:3" x14ac:dyDescent="0.35">
      <c r="A76" s="62"/>
      <c r="B76" s="63"/>
      <c r="C76" s="64"/>
    </row>
    <row r="77" spans="1:3" x14ac:dyDescent="0.35">
      <c r="A77" s="62"/>
      <c r="B77" s="64"/>
      <c r="C77" s="64"/>
    </row>
    <row r="78" spans="1:3" x14ac:dyDescent="0.35">
      <c r="A78" s="62"/>
      <c r="B78" s="63"/>
      <c r="C78" s="64"/>
    </row>
    <row r="79" spans="1:3" x14ac:dyDescent="0.35">
      <c r="A79" s="62"/>
      <c r="B79" s="63"/>
      <c r="C79" s="64"/>
    </row>
    <row r="80" spans="1:3" x14ac:dyDescent="0.35">
      <c r="A80" s="62"/>
      <c r="B80" s="63"/>
      <c r="C80" s="64"/>
    </row>
    <row r="81" spans="1:3" x14ac:dyDescent="0.35">
      <c r="A81" s="62"/>
      <c r="B81" s="64"/>
      <c r="C81" s="64"/>
    </row>
    <row r="82" spans="1:3" x14ac:dyDescent="0.35">
      <c r="A82" s="62"/>
      <c r="B82" s="64"/>
      <c r="C82" s="64"/>
    </row>
    <row r="83" spans="1:3" x14ac:dyDescent="0.35">
      <c r="A83" s="62"/>
      <c r="B83" s="64"/>
      <c r="C83" s="64"/>
    </row>
    <row r="84" spans="1:3" x14ac:dyDescent="0.35">
      <c r="A84" s="62"/>
      <c r="B84" s="64"/>
      <c r="C84" s="64"/>
    </row>
    <row r="85" spans="1:3" x14ac:dyDescent="0.35">
      <c r="A85" s="62"/>
      <c r="B85" s="63"/>
      <c r="C85" s="64"/>
    </row>
    <row r="86" spans="1:3" x14ac:dyDescent="0.35">
      <c r="A86" s="62"/>
      <c r="B86" s="63"/>
      <c r="C86" s="64"/>
    </row>
    <row r="87" spans="1:3" x14ac:dyDescent="0.35">
      <c r="A87" s="62"/>
      <c r="B87" s="63"/>
      <c r="C87" s="64"/>
    </row>
    <row r="88" spans="1:3" x14ac:dyDescent="0.35">
      <c r="A88" s="62"/>
      <c r="B88" s="63"/>
      <c r="C88" s="64"/>
    </row>
    <row r="89" spans="1:3" x14ac:dyDescent="0.35">
      <c r="A89" s="62"/>
      <c r="B89" s="64"/>
      <c r="C89" s="64"/>
    </row>
    <row r="90" spans="1:3" x14ac:dyDescent="0.35">
      <c r="A90" s="62"/>
      <c r="B90" s="64"/>
      <c r="C90" s="64"/>
    </row>
    <row r="91" spans="1:3" x14ac:dyDescent="0.35">
      <c r="A91" s="62"/>
      <c r="B91" s="64"/>
      <c r="C91" s="64"/>
    </row>
    <row r="92" spans="1:3" x14ac:dyDescent="0.35">
      <c r="A92" s="62"/>
      <c r="B92" s="63"/>
      <c r="C92" s="64"/>
    </row>
    <row r="93" spans="1:3" x14ac:dyDescent="0.35">
      <c r="A93" s="62"/>
      <c r="B93" s="64"/>
      <c r="C93" s="64"/>
    </row>
    <row r="94" spans="1:3" x14ac:dyDescent="0.35">
      <c r="A94" s="82"/>
      <c r="B94" s="120"/>
      <c r="C94" s="83"/>
    </row>
    <row r="95" spans="1:3" x14ac:dyDescent="0.35">
      <c r="A95" s="62"/>
      <c r="B95" s="64"/>
      <c r="C95" s="64"/>
    </row>
    <row r="96" spans="1:3" x14ac:dyDescent="0.35">
      <c r="A96" s="62"/>
      <c r="B96" s="63"/>
      <c r="C96" s="64"/>
    </row>
    <row r="97" spans="1:3" x14ac:dyDescent="0.35">
      <c r="A97" s="81"/>
      <c r="B97" s="121"/>
      <c r="C97" s="122"/>
    </row>
    <row r="98" spans="1:3" x14ac:dyDescent="0.35">
      <c r="A98" s="77"/>
      <c r="B98" s="121"/>
      <c r="C98" s="122"/>
    </row>
    <row r="99" spans="1:3" x14ac:dyDescent="0.35">
      <c r="A99" s="81"/>
      <c r="B99" s="64"/>
      <c r="C99" s="122"/>
    </row>
    <row r="100" spans="1:3" x14ac:dyDescent="0.35">
      <c r="A100" s="81"/>
      <c r="B100" s="64"/>
      <c r="C100" s="122"/>
    </row>
    <row r="101" spans="1:3" x14ac:dyDescent="0.35">
      <c r="A101" s="77"/>
      <c r="B101" s="121"/>
      <c r="C101" s="122"/>
    </row>
  </sheetData>
  <sheetProtection algorithmName="SHA-512" hashValue="wUCDMXBiyYqFQ0vRRzSL7nGYxe2JXiQV+KFcdngKkRxZYZVzJJyyA4IJPFp6Yw9dK08nZHY5gTCVo2/KLBdO0w==" saltValue="Ekst6YeqqYCcsnCEDXa4KQ==" spinCount="100000" sheet="1" formatCells="0" formatColumns="0" formatRows="0"/>
  <mergeCells count="14">
    <mergeCell ref="A25:B25"/>
    <mergeCell ref="D25:E25"/>
    <mergeCell ref="C1:E1"/>
    <mergeCell ref="F1:I1"/>
    <mergeCell ref="C2:E2"/>
    <mergeCell ref="F2:I2"/>
    <mergeCell ref="C3:E3"/>
    <mergeCell ref="F3:I3"/>
    <mergeCell ref="C4:E4"/>
    <mergeCell ref="C5:E5"/>
    <mergeCell ref="C6:E6"/>
    <mergeCell ref="C7:E7"/>
    <mergeCell ref="C8:E8"/>
    <mergeCell ref="A21:L21"/>
  </mergeCells>
  <conditionalFormatting sqref="K16">
    <cfRule type="cellIs" dxfId="50" priority="3" operator="greaterThan">
      <formula>K19</formula>
    </cfRule>
  </conditionalFormatting>
  <conditionalFormatting sqref="K17">
    <cfRule type="cellIs" dxfId="49" priority="1" operator="greaterThan">
      <formula>K18</formula>
    </cfRule>
  </conditionalFormatting>
  <dataValidations disablePrompts="1" count="1">
    <dataValidation type="custom" allowBlank="1" showInputMessage="1" showErrorMessage="1" error="Amount Due must be equal or lesser than Unpaid Earnings. If a Funding Amount is added to this Cost Center, Amount Due must be the lesser amount between Unpaid Earnings and Prorated Share. " sqref="K14:K15" xr:uid="{00000000-0002-0000-0A00-000000000000}">
      <formula1>IF(K14&lt;=MIN(I14,J14), TRUE, FALSE)</formula1>
    </dataValidation>
  </dataValidations>
  <hyperlinks>
    <hyperlink ref="L1" location="Master!A1" display="(Return to Master Tab)" xr:uid="{00000000-0004-0000-0A00-000000000000}"/>
  </hyperlinks>
  <pageMargins left="0.7" right="0.7" top="0.75" bottom="0.75" header="0.3" footer="0.3"/>
  <pageSetup scale="39" orientation="portrait" horizontalDpi="4294967293"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92D050"/>
  </sheetPr>
  <dimension ref="A1:AM140"/>
  <sheetViews>
    <sheetView showGridLines="0" showZeros="0" zoomScaleNormal="100" workbookViewId="0">
      <pane xSplit="6" ySplit="12" topLeftCell="W13" activePane="bottomRight" state="frozen"/>
      <selection activeCell="D35" sqref="D35"/>
      <selection pane="topRight" activeCell="D35" sqref="D35"/>
      <selection pane="bottomLeft" activeCell="D35" sqref="D35"/>
      <selection pane="bottomRight" activeCell="B18" sqref="B18"/>
    </sheetView>
  </sheetViews>
  <sheetFormatPr defaultColWidth="9.08984375" defaultRowHeight="14.5" x14ac:dyDescent="0.35"/>
  <cols>
    <col min="1" max="1" width="8" style="35" customWidth="1"/>
    <col min="2" max="2" width="43" style="35" customWidth="1"/>
    <col min="3" max="3" width="18.26953125" style="40" customWidth="1"/>
    <col min="4" max="4" width="11.36328125" style="40" customWidth="1"/>
    <col min="5" max="5" width="16.08984375" style="35" customWidth="1"/>
    <col min="6" max="6" width="12.08984375" style="35" customWidth="1"/>
    <col min="7" max="7" width="16.08984375" style="35" customWidth="1"/>
    <col min="8" max="8" width="12" style="35" customWidth="1"/>
    <col min="9" max="9" width="13.6328125" style="35" customWidth="1"/>
    <col min="10" max="10" width="12.6328125" style="35" customWidth="1"/>
    <col min="11" max="11" width="20" style="35" customWidth="1"/>
    <col min="12" max="12" width="17.81640625" style="35" customWidth="1"/>
    <col min="13" max="16" width="17.81640625" style="182" customWidth="1"/>
    <col min="17" max="32" width="18" style="182" customWidth="1"/>
    <col min="33" max="34" width="17.81640625" style="182" customWidth="1"/>
    <col min="35" max="36" width="14.26953125" style="35" customWidth="1"/>
    <col min="37" max="37" width="13.6328125" style="35" customWidth="1"/>
    <col min="38" max="16384" width="9.08984375" style="35"/>
  </cols>
  <sheetData>
    <row r="1" spans="1:39" x14ac:dyDescent="0.35">
      <c r="A1" s="33" t="str">
        <f>Master!A3</f>
        <v xml:space="preserve">a. </v>
      </c>
      <c r="B1" s="33" t="str">
        <f>Master!B3</f>
        <v>Agency Name:</v>
      </c>
      <c r="C1" s="372">
        <f>Master!C3</f>
        <v>0</v>
      </c>
      <c r="D1" s="372"/>
      <c r="E1" s="372"/>
      <c r="F1" s="372"/>
      <c r="G1" s="373" t="s">
        <v>147</v>
      </c>
      <c r="H1" s="373"/>
      <c r="I1" s="373"/>
      <c r="J1" s="373"/>
      <c r="AI1" s="36" t="s">
        <v>39</v>
      </c>
    </row>
    <row r="2" spans="1:39" x14ac:dyDescent="0.35">
      <c r="A2" s="33" t="str">
        <f>Master!A4</f>
        <v xml:space="preserve">b. </v>
      </c>
      <c r="B2" s="33" t="str">
        <f>Master!B4</f>
        <v>Contract No.:</v>
      </c>
      <c r="C2" s="374">
        <f>Master!C4</f>
        <v>0</v>
      </c>
      <c r="D2" s="374"/>
      <c r="E2" s="374"/>
      <c r="F2" s="374"/>
      <c r="G2" s="373" t="s">
        <v>40</v>
      </c>
      <c r="H2" s="373"/>
      <c r="I2" s="373"/>
      <c r="J2" s="373"/>
      <c r="AI2" s="303">
        <f>Master!$G$1</f>
        <v>44176</v>
      </c>
    </row>
    <row r="3" spans="1:39" x14ac:dyDescent="0.35">
      <c r="A3" s="33" t="str">
        <f>Master!A5</f>
        <v xml:space="preserve">c. </v>
      </c>
      <c r="B3" s="33" t="str">
        <f>Master!B5</f>
        <v>Month/Year of :</v>
      </c>
      <c r="C3" s="375">
        <f>Master!C5</f>
        <v>0</v>
      </c>
      <c r="D3" s="375"/>
      <c r="E3" s="375"/>
      <c r="F3" s="375"/>
      <c r="I3" s="38"/>
      <c r="AI3" s="37" t="str">
        <f>Master!$G$2</f>
        <v>Version: 3.4.47</v>
      </c>
    </row>
    <row r="4" spans="1:39" x14ac:dyDescent="0.35">
      <c r="A4" s="33" t="str">
        <f>Master!A6</f>
        <v xml:space="preserve">d.  </v>
      </c>
      <c r="B4" s="33" t="str">
        <f>Master!B6</f>
        <v># months in the contract:</v>
      </c>
      <c r="C4" s="374">
        <f>Master!C6</f>
        <v>0</v>
      </c>
      <c r="D4" s="374"/>
      <c r="E4" s="374"/>
      <c r="F4" s="374"/>
      <c r="I4" s="38"/>
    </row>
    <row r="5" spans="1:39" x14ac:dyDescent="0.35">
      <c r="A5" s="33" t="str">
        <f>Master!A7</f>
        <v>e.</v>
      </c>
      <c r="B5" s="33" t="str">
        <f>Master!B7</f>
        <v># months remaining (including month in c.):</v>
      </c>
      <c r="C5" s="374">
        <f>Master!C7</f>
        <v>0</v>
      </c>
      <c r="D5" s="374"/>
      <c r="E5" s="374"/>
      <c r="F5" s="374"/>
    </row>
    <row r="6" spans="1:39" x14ac:dyDescent="0.35">
      <c r="A6" s="33" t="str">
        <f>Master!A8</f>
        <v xml:space="preserve">f.  </v>
      </c>
      <c r="B6" s="33" t="str">
        <f>Master!B8</f>
        <v># months incurred (including month in c.):</v>
      </c>
      <c r="C6" s="374">
        <f>Master!C8</f>
        <v>0</v>
      </c>
      <c r="D6" s="374"/>
      <c r="E6" s="374"/>
      <c r="F6" s="374"/>
    </row>
    <row r="7" spans="1:39" x14ac:dyDescent="0.35">
      <c r="A7" s="33" t="str">
        <f>Master!A9</f>
        <v xml:space="preserve">g.  </v>
      </c>
      <c r="B7" s="33" t="str">
        <f>Master!B9</f>
        <v>Federal ID:</v>
      </c>
      <c r="C7" s="374">
        <f>Master!C9</f>
        <v>0</v>
      </c>
      <c r="D7" s="374"/>
      <c r="E7" s="374"/>
      <c r="F7" s="374"/>
    </row>
    <row r="8" spans="1:39" x14ac:dyDescent="0.35">
      <c r="A8" s="33" t="str">
        <f>Master!A10</f>
        <v>h.</v>
      </c>
      <c r="B8" s="33" t="str">
        <f>Master!B10</f>
        <v>Address:</v>
      </c>
      <c r="C8" s="374">
        <f>Master!C10</f>
        <v>0</v>
      </c>
      <c r="D8" s="374"/>
      <c r="E8" s="374"/>
      <c r="F8" s="374"/>
      <c r="G8" s="39"/>
      <c r="H8" s="39"/>
      <c r="I8" s="39"/>
      <c r="J8" s="39"/>
    </row>
    <row r="9" spans="1:39" x14ac:dyDescent="0.35">
      <c r="K9" s="379" t="s">
        <v>143</v>
      </c>
      <c r="L9" s="374"/>
      <c r="M9" s="374"/>
      <c r="N9" s="374"/>
      <c r="O9" s="374"/>
      <c r="P9" s="374"/>
      <c r="Q9" s="374"/>
      <c r="R9" s="374"/>
      <c r="S9" s="374"/>
      <c r="T9" s="374"/>
      <c r="U9" s="374"/>
      <c r="V9" s="374"/>
      <c r="W9" s="374"/>
      <c r="X9" s="374"/>
      <c r="Y9" s="374"/>
      <c r="Z9" s="374"/>
      <c r="AA9" s="374"/>
      <c r="AB9" s="374"/>
      <c r="AC9" s="374"/>
      <c r="AD9" s="374"/>
      <c r="AE9" s="374"/>
      <c r="AF9" s="374"/>
      <c r="AG9" s="374"/>
      <c r="AH9" s="380"/>
      <c r="AI9" s="41" t="s">
        <v>42</v>
      </c>
      <c r="AJ9" s="41" t="s">
        <v>43</v>
      </c>
    </row>
    <row r="10" spans="1:39" ht="65" x14ac:dyDescent="0.35">
      <c r="A10" s="42" t="s">
        <v>165</v>
      </c>
      <c r="B10" s="42" t="s">
        <v>163</v>
      </c>
      <c r="C10" s="42" t="s">
        <v>44</v>
      </c>
      <c r="D10" s="42" t="s">
        <v>45</v>
      </c>
      <c r="E10" s="42" t="s">
        <v>46</v>
      </c>
      <c r="F10" s="42" t="s">
        <v>47</v>
      </c>
      <c r="G10" s="43" t="s">
        <v>48</v>
      </c>
      <c r="H10" s="43" t="s">
        <v>49</v>
      </c>
      <c r="I10" s="43" t="s">
        <v>50</v>
      </c>
      <c r="J10" s="42" t="s">
        <v>51</v>
      </c>
      <c r="K10" s="42" t="s">
        <v>471</v>
      </c>
      <c r="L10" s="42" t="s">
        <v>472</v>
      </c>
      <c r="M10" s="183" t="s">
        <v>473</v>
      </c>
      <c r="N10" s="183" t="s">
        <v>455</v>
      </c>
      <c r="O10" s="183" t="s">
        <v>474</v>
      </c>
      <c r="P10" s="183" t="s">
        <v>475</v>
      </c>
      <c r="Q10" s="183" t="s">
        <v>476</v>
      </c>
      <c r="R10" s="183" t="s">
        <v>477</v>
      </c>
      <c r="S10" s="183" t="s">
        <v>478</v>
      </c>
      <c r="T10" s="183" t="s">
        <v>521</v>
      </c>
      <c r="U10" s="183" t="s">
        <v>479</v>
      </c>
      <c r="V10" s="183" t="s">
        <v>480</v>
      </c>
      <c r="W10" s="183" t="s">
        <v>481</v>
      </c>
      <c r="X10" s="183" t="s">
        <v>482</v>
      </c>
      <c r="Y10" s="183" t="s">
        <v>483</v>
      </c>
      <c r="Z10" s="183" t="s">
        <v>484</v>
      </c>
      <c r="AA10" s="183" t="s">
        <v>514</v>
      </c>
      <c r="AB10" s="183" t="s">
        <v>485</v>
      </c>
      <c r="AC10" s="183" t="s">
        <v>522</v>
      </c>
      <c r="AD10" s="183" t="s">
        <v>486</v>
      </c>
      <c r="AE10" s="183" t="s">
        <v>516</v>
      </c>
      <c r="AF10" s="183" t="s">
        <v>517</v>
      </c>
      <c r="AG10" s="183" t="s">
        <v>487</v>
      </c>
      <c r="AH10" s="183" t="s">
        <v>487</v>
      </c>
      <c r="AI10" s="42" t="s">
        <v>54</v>
      </c>
      <c r="AJ10" s="42" t="s">
        <v>55</v>
      </c>
    </row>
    <row r="11" spans="1:39" x14ac:dyDescent="0.35">
      <c r="A11" s="44"/>
      <c r="B11" s="44"/>
      <c r="C11" s="44"/>
      <c r="D11" s="44"/>
      <c r="E11" s="44"/>
      <c r="F11" s="44"/>
      <c r="G11" s="45" t="s">
        <v>56</v>
      </c>
      <c r="H11" s="45"/>
      <c r="I11" s="45"/>
      <c r="J11" s="46"/>
      <c r="K11" s="46" t="s">
        <v>414</v>
      </c>
      <c r="L11" s="46" t="s">
        <v>415</v>
      </c>
      <c r="M11" s="46" t="s">
        <v>416</v>
      </c>
      <c r="N11" s="46" t="s">
        <v>417</v>
      </c>
      <c r="O11" s="46" t="s">
        <v>323</v>
      </c>
      <c r="P11" s="46" t="s">
        <v>379</v>
      </c>
      <c r="Q11" s="46" t="s">
        <v>324</v>
      </c>
      <c r="R11" s="46" t="s">
        <v>325</v>
      </c>
      <c r="S11" s="46" t="s">
        <v>326</v>
      </c>
      <c r="T11" s="46" t="s">
        <v>520</v>
      </c>
      <c r="U11" s="46" t="s">
        <v>363</v>
      </c>
      <c r="V11" s="46" t="s">
        <v>366</v>
      </c>
      <c r="W11" s="46" t="s">
        <v>340</v>
      </c>
      <c r="X11" s="46" t="s">
        <v>368</v>
      </c>
      <c r="Y11" s="46" t="s">
        <v>341</v>
      </c>
      <c r="Z11" s="46" t="s">
        <v>343</v>
      </c>
      <c r="AA11" s="46" t="s">
        <v>515</v>
      </c>
      <c r="AB11" s="46" t="s">
        <v>342</v>
      </c>
      <c r="AC11" s="46" t="s">
        <v>523</v>
      </c>
      <c r="AD11" s="46" t="s">
        <v>449</v>
      </c>
      <c r="AE11" s="46" t="s">
        <v>519</v>
      </c>
      <c r="AF11" s="46" t="s">
        <v>518</v>
      </c>
      <c r="AG11" s="46" t="s">
        <v>418</v>
      </c>
      <c r="AH11" s="46" t="s">
        <v>419</v>
      </c>
      <c r="AI11" s="46" t="s">
        <v>148</v>
      </c>
      <c r="AJ11" s="46" t="s">
        <v>58</v>
      </c>
      <c r="AK11" s="182"/>
    </row>
    <row r="12" spans="1:39" x14ac:dyDescent="0.35">
      <c r="A12" s="47" t="s">
        <v>59</v>
      </c>
      <c r="B12" s="47" t="s">
        <v>60</v>
      </c>
      <c r="C12" s="47" t="s">
        <v>61</v>
      </c>
      <c r="D12" s="47" t="s">
        <v>62</v>
      </c>
      <c r="E12" s="47" t="s">
        <v>63</v>
      </c>
      <c r="F12" s="47" t="s">
        <v>64</v>
      </c>
      <c r="G12" s="47" t="s">
        <v>65</v>
      </c>
      <c r="H12" s="47" t="s">
        <v>66</v>
      </c>
      <c r="I12" s="47" t="s">
        <v>67</v>
      </c>
      <c r="J12" s="47" t="s">
        <v>68</v>
      </c>
      <c r="K12" s="47" t="s">
        <v>69</v>
      </c>
      <c r="L12" s="47" t="s">
        <v>70</v>
      </c>
      <c r="M12" s="47" t="s">
        <v>71</v>
      </c>
      <c r="N12" s="47" t="s">
        <v>72</v>
      </c>
      <c r="O12" s="47" t="s">
        <v>73</v>
      </c>
      <c r="P12" s="47" t="s">
        <v>74</v>
      </c>
      <c r="Q12" s="47" t="s">
        <v>158</v>
      </c>
      <c r="R12" s="47" t="s">
        <v>250</v>
      </c>
      <c r="S12" s="47" t="s">
        <v>268</v>
      </c>
      <c r="T12" s="47" t="s">
        <v>273</v>
      </c>
      <c r="U12" s="47" t="s">
        <v>274</v>
      </c>
      <c r="V12" s="47" t="s">
        <v>317</v>
      </c>
      <c r="W12" s="47" t="s">
        <v>327</v>
      </c>
      <c r="X12" s="47" t="s">
        <v>328</v>
      </c>
      <c r="Y12" s="47" t="s">
        <v>329</v>
      </c>
      <c r="Z12" s="47" t="s">
        <v>330</v>
      </c>
      <c r="AA12" s="47" t="s">
        <v>335</v>
      </c>
      <c r="AB12" s="47" t="s">
        <v>336</v>
      </c>
      <c r="AC12" s="47" t="s">
        <v>337</v>
      </c>
      <c r="AD12" s="47" t="s">
        <v>338</v>
      </c>
      <c r="AE12" s="47" t="s">
        <v>339</v>
      </c>
      <c r="AF12" s="47" t="s">
        <v>524</v>
      </c>
      <c r="AG12" s="47" t="s">
        <v>525</v>
      </c>
      <c r="AH12" s="47" t="s">
        <v>526</v>
      </c>
      <c r="AI12" s="47" t="s">
        <v>527</v>
      </c>
      <c r="AJ12" s="47" t="s">
        <v>528</v>
      </c>
      <c r="AK12" s="182"/>
      <c r="AL12" s="182"/>
      <c r="AM12" s="182"/>
    </row>
    <row r="13" spans="1:39" ht="5.25" customHeight="1" x14ac:dyDescent="0.35">
      <c r="A13" s="48"/>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K13" s="182"/>
    </row>
    <row r="14" spans="1:39" ht="15.75" customHeight="1" x14ac:dyDescent="0.35">
      <c r="A14" s="49"/>
      <c r="B14" s="50" t="s">
        <v>75</v>
      </c>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row>
    <row r="15" spans="1:39" ht="15.75" customHeight="1" x14ac:dyDescent="0.35">
      <c r="A15" s="51">
        <v>18</v>
      </c>
      <c r="B15" s="59" t="s">
        <v>76</v>
      </c>
      <c r="C15" s="53" t="s">
        <v>77</v>
      </c>
      <c r="D15" s="53" t="s">
        <v>78</v>
      </c>
      <c r="E15" s="53" t="s">
        <v>79</v>
      </c>
      <c r="F15" s="54" t="s">
        <v>79</v>
      </c>
      <c r="G15" s="55"/>
      <c r="H15" s="55"/>
      <c r="I15" s="55"/>
      <c r="J15" s="56">
        <f>SUM(H15:I15)</f>
        <v>0</v>
      </c>
      <c r="K15" s="55"/>
      <c r="L15" s="57"/>
      <c r="M15" s="55"/>
      <c r="N15" s="57"/>
      <c r="O15" s="57"/>
      <c r="P15" s="57"/>
      <c r="Q15" s="57"/>
      <c r="R15" s="55"/>
      <c r="S15" s="55"/>
      <c r="T15" s="55"/>
      <c r="U15" s="57"/>
      <c r="V15" s="57"/>
      <c r="W15" s="57"/>
      <c r="X15" s="57"/>
      <c r="Y15" s="57"/>
      <c r="Z15" s="57"/>
      <c r="AA15" s="57"/>
      <c r="AB15" s="57"/>
      <c r="AC15" s="57"/>
      <c r="AD15" s="57"/>
      <c r="AE15" s="57"/>
      <c r="AF15" s="57"/>
      <c r="AG15" s="57"/>
      <c r="AH15" s="57"/>
      <c r="AI15" s="163">
        <f>G15-SUM(J15:AH15)</f>
        <v>0</v>
      </c>
      <c r="AJ15" s="55"/>
    </row>
    <row r="16" spans="1:39" x14ac:dyDescent="0.35">
      <c r="A16" s="51">
        <v>19</v>
      </c>
      <c r="B16" s="59" t="s">
        <v>80</v>
      </c>
      <c r="C16" s="53" t="s">
        <v>77</v>
      </c>
      <c r="D16" s="53" t="s">
        <v>78</v>
      </c>
      <c r="E16" s="53" t="s">
        <v>79</v>
      </c>
      <c r="F16" s="54" t="s">
        <v>79</v>
      </c>
      <c r="G16" s="55"/>
      <c r="H16" s="55"/>
      <c r="I16" s="55"/>
      <c r="J16" s="56">
        <f t="shared" ref="J16:J23" si="0">SUM(H16:I16)</f>
        <v>0</v>
      </c>
      <c r="K16" s="55"/>
      <c r="L16" s="57"/>
      <c r="M16" s="55"/>
      <c r="N16" s="57"/>
      <c r="O16" s="57"/>
      <c r="P16" s="57"/>
      <c r="Q16" s="57"/>
      <c r="R16" s="55"/>
      <c r="S16" s="55"/>
      <c r="T16" s="55"/>
      <c r="U16" s="57"/>
      <c r="V16" s="57"/>
      <c r="W16" s="57"/>
      <c r="X16" s="57"/>
      <c r="Y16" s="57"/>
      <c r="Z16" s="57"/>
      <c r="AA16" s="57"/>
      <c r="AB16" s="57"/>
      <c r="AC16" s="57"/>
      <c r="AD16" s="57"/>
      <c r="AE16" s="57"/>
      <c r="AF16" s="57"/>
      <c r="AG16" s="57"/>
      <c r="AH16" s="57"/>
      <c r="AI16" s="163">
        <f t="shared" ref="AI16:AI23" si="1">G16-SUM(J16:AH16)</f>
        <v>0</v>
      </c>
      <c r="AJ16" s="55"/>
    </row>
    <row r="17" spans="1:38" x14ac:dyDescent="0.35">
      <c r="A17" s="51">
        <v>20</v>
      </c>
      <c r="B17" s="59" t="s">
        <v>81</v>
      </c>
      <c r="C17" s="53" t="s">
        <v>77</v>
      </c>
      <c r="D17" s="53" t="s">
        <v>78</v>
      </c>
      <c r="E17" s="53" t="s">
        <v>79</v>
      </c>
      <c r="F17" s="53" t="s">
        <v>79</v>
      </c>
      <c r="G17" s="55"/>
      <c r="H17" s="55"/>
      <c r="I17" s="55"/>
      <c r="J17" s="56">
        <f t="shared" si="0"/>
        <v>0</v>
      </c>
      <c r="K17" s="55"/>
      <c r="L17" s="57"/>
      <c r="M17" s="55"/>
      <c r="N17" s="57"/>
      <c r="O17" s="57"/>
      <c r="P17" s="57"/>
      <c r="Q17" s="57"/>
      <c r="R17" s="57"/>
      <c r="S17" s="57"/>
      <c r="T17" s="57"/>
      <c r="U17" s="57"/>
      <c r="V17" s="57"/>
      <c r="W17" s="57"/>
      <c r="X17" s="57"/>
      <c r="Y17" s="57"/>
      <c r="Z17" s="57"/>
      <c r="AA17" s="57"/>
      <c r="AB17" s="57"/>
      <c r="AC17" s="57"/>
      <c r="AD17" s="57"/>
      <c r="AE17" s="57"/>
      <c r="AF17" s="57"/>
      <c r="AG17" s="57"/>
      <c r="AH17" s="57"/>
      <c r="AI17" s="163">
        <f t="shared" si="1"/>
        <v>0</v>
      </c>
      <c r="AJ17" s="55"/>
    </row>
    <row r="18" spans="1:38" x14ac:dyDescent="0.35">
      <c r="A18" s="51">
        <v>21</v>
      </c>
      <c r="B18" s="59" t="s">
        <v>82</v>
      </c>
      <c r="C18" s="53" t="s">
        <v>77</v>
      </c>
      <c r="D18" s="53" t="s">
        <v>78</v>
      </c>
      <c r="E18" s="53" t="s">
        <v>79</v>
      </c>
      <c r="F18" s="53" t="s">
        <v>79</v>
      </c>
      <c r="G18" s="55"/>
      <c r="H18" s="55"/>
      <c r="I18" s="55"/>
      <c r="J18" s="56">
        <f t="shared" si="0"/>
        <v>0</v>
      </c>
      <c r="K18" s="55"/>
      <c r="L18" s="57"/>
      <c r="M18" s="55"/>
      <c r="N18" s="57"/>
      <c r="O18" s="57"/>
      <c r="P18" s="57"/>
      <c r="Q18" s="57"/>
      <c r="R18" s="57"/>
      <c r="S18" s="57"/>
      <c r="T18" s="57"/>
      <c r="U18" s="57"/>
      <c r="V18" s="57"/>
      <c r="W18" s="57"/>
      <c r="X18" s="57"/>
      <c r="Y18" s="57"/>
      <c r="Z18" s="57"/>
      <c r="AA18" s="57"/>
      <c r="AB18" s="57"/>
      <c r="AC18" s="57"/>
      <c r="AD18" s="57"/>
      <c r="AE18" s="57"/>
      <c r="AF18" s="57"/>
      <c r="AG18" s="57"/>
      <c r="AH18" s="57"/>
      <c r="AI18" s="163">
        <f t="shared" si="1"/>
        <v>0</v>
      </c>
      <c r="AJ18" s="55"/>
    </row>
    <row r="19" spans="1:38" x14ac:dyDescent="0.35">
      <c r="A19" s="51">
        <v>36</v>
      </c>
      <c r="B19" s="52" t="s">
        <v>83</v>
      </c>
      <c r="C19" s="53" t="s">
        <v>77</v>
      </c>
      <c r="D19" s="53" t="s">
        <v>78</v>
      </c>
      <c r="E19" s="53" t="s">
        <v>79</v>
      </c>
      <c r="F19" s="54" t="s">
        <v>79</v>
      </c>
      <c r="G19" s="55"/>
      <c r="H19" s="55"/>
      <c r="I19" s="55"/>
      <c r="J19" s="56">
        <f t="shared" si="0"/>
        <v>0</v>
      </c>
      <c r="K19" s="55"/>
      <c r="L19" s="57"/>
      <c r="M19" s="55"/>
      <c r="N19" s="57"/>
      <c r="O19" s="57"/>
      <c r="P19" s="57"/>
      <c r="Q19" s="57"/>
      <c r="R19" s="57"/>
      <c r="S19" s="57"/>
      <c r="T19" s="57"/>
      <c r="U19" s="57"/>
      <c r="V19" s="57"/>
      <c r="W19" s="57"/>
      <c r="X19" s="57"/>
      <c r="Y19" s="57"/>
      <c r="Z19" s="57"/>
      <c r="AA19" s="57"/>
      <c r="AB19" s="57"/>
      <c r="AC19" s="57"/>
      <c r="AD19" s="57"/>
      <c r="AE19" s="57"/>
      <c r="AF19" s="57"/>
      <c r="AG19" s="57"/>
      <c r="AH19" s="57"/>
      <c r="AI19" s="163">
        <f t="shared" si="1"/>
        <v>0</v>
      </c>
      <c r="AJ19" s="55"/>
    </row>
    <row r="20" spans="1:38" x14ac:dyDescent="0.35">
      <c r="A20" s="51">
        <v>37</v>
      </c>
      <c r="B20" s="52" t="s">
        <v>84</v>
      </c>
      <c r="C20" s="53" t="s">
        <v>77</v>
      </c>
      <c r="D20" s="53" t="s">
        <v>78</v>
      </c>
      <c r="E20" s="53" t="s">
        <v>79</v>
      </c>
      <c r="F20" s="54" t="s">
        <v>79</v>
      </c>
      <c r="G20" s="55"/>
      <c r="H20" s="55"/>
      <c r="I20" s="55"/>
      <c r="J20" s="56">
        <f t="shared" si="0"/>
        <v>0</v>
      </c>
      <c r="K20" s="55"/>
      <c r="L20" s="57"/>
      <c r="M20" s="55"/>
      <c r="N20" s="57"/>
      <c r="O20" s="57"/>
      <c r="P20" s="57"/>
      <c r="Q20" s="57"/>
      <c r="R20" s="57"/>
      <c r="S20" s="57"/>
      <c r="T20" s="57"/>
      <c r="U20" s="57"/>
      <c r="V20" s="57"/>
      <c r="W20" s="57"/>
      <c r="X20" s="57"/>
      <c r="Y20" s="57"/>
      <c r="Z20" s="57"/>
      <c r="AA20" s="57"/>
      <c r="AB20" s="57"/>
      <c r="AC20" s="57"/>
      <c r="AD20" s="57"/>
      <c r="AE20" s="57"/>
      <c r="AF20" s="57"/>
      <c r="AG20" s="57"/>
      <c r="AH20" s="57"/>
      <c r="AI20" s="163">
        <f t="shared" si="1"/>
        <v>0</v>
      </c>
      <c r="AJ20" s="55"/>
    </row>
    <row r="21" spans="1:38" x14ac:dyDescent="0.35">
      <c r="A21" s="51">
        <v>38</v>
      </c>
      <c r="B21" s="52" t="s">
        <v>85</v>
      </c>
      <c r="C21" s="53" t="s">
        <v>77</v>
      </c>
      <c r="D21" s="53" t="s">
        <v>78</v>
      </c>
      <c r="E21" s="53" t="s">
        <v>79</v>
      </c>
      <c r="F21" s="54" t="s">
        <v>79</v>
      </c>
      <c r="G21" s="55"/>
      <c r="H21" s="55"/>
      <c r="I21" s="55"/>
      <c r="J21" s="56">
        <f t="shared" si="0"/>
        <v>0</v>
      </c>
      <c r="K21" s="55"/>
      <c r="L21" s="57"/>
      <c r="M21" s="55"/>
      <c r="N21" s="57"/>
      <c r="O21" s="57"/>
      <c r="P21" s="57"/>
      <c r="Q21" s="57"/>
      <c r="R21" s="57"/>
      <c r="S21" s="57"/>
      <c r="T21" s="57"/>
      <c r="U21" s="57"/>
      <c r="V21" s="57"/>
      <c r="W21" s="57"/>
      <c r="X21" s="57"/>
      <c r="Y21" s="57"/>
      <c r="Z21" s="57"/>
      <c r="AA21" s="57"/>
      <c r="AB21" s="57"/>
      <c r="AC21" s="57"/>
      <c r="AD21" s="57"/>
      <c r="AE21" s="57"/>
      <c r="AF21" s="57"/>
      <c r="AG21" s="57"/>
      <c r="AH21" s="57"/>
      <c r="AI21" s="163">
        <f t="shared" si="1"/>
        <v>0</v>
      </c>
      <c r="AJ21" s="55"/>
    </row>
    <row r="22" spans="1:38" x14ac:dyDescent="0.35">
      <c r="A22" s="58"/>
      <c r="B22" s="185"/>
      <c r="C22" s="185"/>
      <c r="D22" s="185"/>
      <c r="E22" s="185"/>
      <c r="F22" s="185"/>
      <c r="G22" s="55"/>
      <c r="H22" s="55"/>
      <c r="I22" s="55"/>
      <c r="J22" s="56">
        <f t="shared" si="0"/>
        <v>0</v>
      </c>
      <c r="K22" s="55"/>
      <c r="L22" s="57"/>
      <c r="M22" s="57"/>
      <c r="N22" s="57"/>
      <c r="O22" s="57"/>
      <c r="P22" s="57"/>
      <c r="Q22" s="57"/>
      <c r="R22" s="57"/>
      <c r="S22" s="57"/>
      <c r="T22" s="57"/>
      <c r="U22" s="57"/>
      <c r="V22" s="57"/>
      <c r="W22" s="57"/>
      <c r="X22" s="57"/>
      <c r="Y22" s="57"/>
      <c r="Z22" s="57"/>
      <c r="AA22" s="57"/>
      <c r="AB22" s="57"/>
      <c r="AC22" s="57"/>
      <c r="AD22" s="57"/>
      <c r="AE22" s="57"/>
      <c r="AF22" s="57"/>
      <c r="AG22" s="57"/>
      <c r="AH22" s="57"/>
      <c r="AI22" s="163">
        <f t="shared" si="1"/>
        <v>0</v>
      </c>
      <c r="AJ22" s="55"/>
      <c r="AK22" s="139"/>
      <c r="AL22" s="140"/>
    </row>
    <row r="23" spans="1:38" x14ac:dyDescent="0.35">
      <c r="A23" s="184"/>
      <c r="B23" s="185"/>
      <c r="C23" s="185"/>
      <c r="D23" s="185"/>
      <c r="E23" s="185"/>
      <c r="F23" s="185"/>
      <c r="G23" s="55"/>
      <c r="H23" s="55"/>
      <c r="I23" s="55"/>
      <c r="J23" s="56">
        <f t="shared" si="0"/>
        <v>0</v>
      </c>
      <c r="K23" s="55"/>
      <c r="L23" s="57"/>
      <c r="M23" s="57"/>
      <c r="N23" s="57"/>
      <c r="O23" s="57"/>
      <c r="P23" s="57"/>
      <c r="Q23" s="57"/>
      <c r="R23" s="57"/>
      <c r="S23" s="57"/>
      <c r="T23" s="57"/>
      <c r="U23" s="57"/>
      <c r="V23" s="57"/>
      <c r="W23" s="57"/>
      <c r="X23" s="57"/>
      <c r="Y23" s="57"/>
      <c r="Z23" s="57"/>
      <c r="AA23" s="57"/>
      <c r="AB23" s="57"/>
      <c r="AC23" s="57"/>
      <c r="AD23" s="57"/>
      <c r="AE23" s="57"/>
      <c r="AF23" s="57"/>
      <c r="AG23" s="57"/>
      <c r="AH23" s="57"/>
      <c r="AI23" s="163">
        <f t="shared" si="1"/>
        <v>0</v>
      </c>
      <c r="AJ23" s="55"/>
      <c r="AK23" s="139"/>
      <c r="AL23" s="140"/>
    </row>
    <row r="24" spans="1:38" ht="5.25" customHeight="1" x14ac:dyDescent="0.35">
      <c r="A24" s="48"/>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row>
    <row r="25" spans="1:38" ht="5.25" customHeight="1" x14ac:dyDescent="0.35">
      <c r="A25" s="48"/>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row>
    <row r="26" spans="1:38" ht="5.25" customHeight="1" x14ac:dyDescent="0.35">
      <c r="A26" s="48"/>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row>
    <row r="27" spans="1:38" ht="15.75" customHeight="1" x14ac:dyDescent="0.35">
      <c r="A27" s="49"/>
      <c r="B27" s="50" t="s">
        <v>86</v>
      </c>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row>
    <row r="28" spans="1:38" x14ac:dyDescent="0.35">
      <c r="A28" s="51">
        <v>29</v>
      </c>
      <c r="B28" s="59" t="s">
        <v>87</v>
      </c>
      <c r="C28" s="53" t="s">
        <v>77</v>
      </c>
      <c r="D28" s="53" t="s">
        <v>78</v>
      </c>
      <c r="E28" s="53" t="s">
        <v>88</v>
      </c>
      <c r="F28" s="54" t="s">
        <v>89</v>
      </c>
      <c r="G28" s="55"/>
      <c r="H28" s="55"/>
      <c r="I28" s="55"/>
      <c r="J28" s="163">
        <f t="shared" ref="J28:J62" si="2">SUM(H28:I28)</f>
        <v>0</v>
      </c>
      <c r="K28" s="55"/>
      <c r="L28" s="57"/>
      <c r="M28" s="55"/>
      <c r="N28" s="57"/>
      <c r="O28" s="55"/>
      <c r="P28" s="55"/>
      <c r="Q28" s="57"/>
      <c r="R28" s="55"/>
      <c r="S28" s="55"/>
      <c r="T28" s="55"/>
      <c r="U28" s="57"/>
      <c r="V28" s="57"/>
      <c r="W28" s="57"/>
      <c r="X28" s="57"/>
      <c r="Y28" s="57"/>
      <c r="Z28" s="57"/>
      <c r="AA28" s="57"/>
      <c r="AB28" s="57"/>
      <c r="AC28" s="57"/>
      <c r="AD28" s="57"/>
      <c r="AE28" s="57"/>
      <c r="AF28" s="57"/>
      <c r="AG28" s="57"/>
      <c r="AH28" s="57"/>
      <c r="AI28" s="163">
        <f t="shared" ref="AI28:AI62" si="3">G28-SUM(J28:AH28)</f>
        <v>0</v>
      </c>
      <c r="AJ28" s="55"/>
    </row>
    <row r="29" spans="1:38" x14ac:dyDescent="0.35">
      <c r="A29" s="51">
        <v>43</v>
      </c>
      <c r="B29" s="59" t="s">
        <v>90</v>
      </c>
      <c r="C29" s="53" t="s">
        <v>77</v>
      </c>
      <c r="D29" s="53" t="s">
        <v>78</v>
      </c>
      <c r="E29" s="53" t="s">
        <v>88</v>
      </c>
      <c r="F29" s="53" t="s">
        <v>89</v>
      </c>
      <c r="G29" s="55"/>
      <c r="H29" s="55"/>
      <c r="I29" s="55"/>
      <c r="J29" s="56">
        <f t="shared" si="2"/>
        <v>0</v>
      </c>
      <c r="K29" s="55"/>
      <c r="L29" s="57"/>
      <c r="M29" s="57"/>
      <c r="N29" s="57"/>
      <c r="O29" s="57"/>
      <c r="P29" s="57"/>
      <c r="Q29" s="57"/>
      <c r="R29" s="55"/>
      <c r="S29" s="57"/>
      <c r="T29" s="57"/>
      <c r="U29" s="57"/>
      <c r="V29" s="57"/>
      <c r="W29" s="57"/>
      <c r="X29" s="57"/>
      <c r="Y29" s="57"/>
      <c r="Z29" s="57"/>
      <c r="AA29" s="57"/>
      <c r="AB29" s="57"/>
      <c r="AC29" s="57"/>
      <c r="AD29" s="57"/>
      <c r="AE29" s="57"/>
      <c r="AF29" s="57"/>
      <c r="AG29" s="57"/>
      <c r="AH29" s="57"/>
      <c r="AI29" s="163">
        <f t="shared" si="3"/>
        <v>0</v>
      </c>
      <c r="AJ29" s="55"/>
    </row>
    <row r="30" spans="1:38" x14ac:dyDescent="0.35">
      <c r="A30" s="51">
        <v>1</v>
      </c>
      <c r="B30" s="59" t="s">
        <v>91</v>
      </c>
      <c r="C30" s="53" t="s">
        <v>77</v>
      </c>
      <c r="D30" s="53" t="s">
        <v>78</v>
      </c>
      <c r="E30" s="53" t="s">
        <v>88</v>
      </c>
      <c r="F30" s="53" t="s">
        <v>89</v>
      </c>
      <c r="G30" s="55"/>
      <c r="H30" s="55"/>
      <c r="I30" s="55"/>
      <c r="J30" s="56">
        <f t="shared" si="2"/>
        <v>0</v>
      </c>
      <c r="K30" s="55"/>
      <c r="L30" s="57"/>
      <c r="M30" s="55"/>
      <c r="N30" s="55"/>
      <c r="O30" s="55"/>
      <c r="P30" s="55"/>
      <c r="Q30" s="55"/>
      <c r="R30" s="55"/>
      <c r="S30" s="55"/>
      <c r="T30" s="55"/>
      <c r="U30" s="55"/>
      <c r="V30" s="57"/>
      <c r="W30" s="57"/>
      <c r="X30" s="57"/>
      <c r="Y30" s="57"/>
      <c r="Z30" s="57"/>
      <c r="AA30" s="57"/>
      <c r="AB30" s="57"/>
      <c r="AC30" s="57"/>
      <c r="AD30" s="57"/>
      <c r="AE30" s="57"/>
      <c r="AF30" s="57"/>
      <c r="AG30" s="57"/>
      <c r="AH30" s="57"/>
      <c r="AI30" s="163">
        <f t="shared" si="3"/>
        <v>0</v>
      </c>
      <c r="AJ30" s="55"/>
    </row>
    <row r="31" spans="1:38" x14ac:dyDescent="0.35">
      <c r="A31" s="51">
        <v>2</v>
      </c>
      <c r="B31" s="59" t="s">
        <v>92</v>
      </c>
      <c r="C31" s="53" t="s">
        <v>77</v>
      </c>
      <c r="D31" s="53" t="s">
        <v>78</v>
      </c>
      <c r="E31" s="53" t="s">
        <v>88</v>
      </c>
      <c r="F31" s="53" t="s">
        <v>89</v>
      </c>
      <c r="G31" s="55"/>
      <c r="H31" s="55"/>
      <c r="I31" s="55"/>
      <c r="J31" s="56">
        <f t="shared" si="2"/>
        <v>0</v>
      </c>
      <c r="K31" s="55"/>
      <c r="L31" s="55"/>
      <c r="M31" s="55"/>
      <c r="N31" s="55"/>
      <c r="O31" s="55"/>
      <c r="P31" s="55"/>
      <c r="Q31" s="57"/>
      <c r="R31" s="55"/>
      <c r="S31" s="55"/>
      <c r="T31" s="55"/>
      <c r="U31" s="55"/>
      <c r="V31" s="57"/>
      <c r="W31" s="57"/>
      <c r="X31" s="57"/>
      <c r="Y31" s="57"/>
      <c r="Z31" s="57"/>
      <c r="AA31" s="57"/>
      <c r="AB31" s="57"/>
      <c r="AC31" s="57"/>
      <c r="AD31" s="57"/>
      <c r="AE31" s="57"/>
      <c r="AF31" s="57"/>
      <c r="AG31" s="57"/>
      <c r="AH31" s="57"/>
      <c r="AI31" s="163">
        <f t="shared" si="3"/>
        <v>0</v>
      </c>
      <c r="AJ31" s="55"/>
    </row>
    <row r="32" spans="1:38" x14ac:dyDescent="0.35">
      <c r="A32" s="51">
        <v>5</v>
      </c>
      <c r="B32" s="52" t="s">
        <v>93</v>
      </c>
      <c r="C32" s="53" t="s">
        <v>77</v>
      </c>
      <c r="D32" s="53" t="s">
        <v>78</v>
      </c>
      <c r="E32" s="162" t="s">
        <v>88</v>
      </c>
      <c r="F32" s="162" t="s">
        <v>89</v>
      </c>
      <c r="G32" s="55"/>
      <c r="H32" s="55"/>
      <c r="I32" s="55"/>
      <c r="J32" s="56">
        <f t="shared" si="2"/>
        <v>0</v>
      </c>
      <c r="K32" s="55"/>
      <c r="L32" s="57"/>
      <c r="M32" s="57"/>
      <c r="N32" s="57"/>
      <c r="O32" s="57"/>
      <c r="P32" s="57"/>
      <c r="Q32" s="57"/>
      <c r="R32" s="55"/>
      <c r="S32" s="55"/>
      <c r="T32" s="55"/>
      <c r="U32" s="57"/>
      <c r="V32" s="57"/>
      <c r="W32" s="57"/>
      <c r="X32" s="57"/>
      <c r="Y32" s="57"/>
      <c r="Z32" s="57"/>
      <c r="AA32" s="57"/>
      <c r="AB32" s="57"/>
      <c r="AC32" s="57"/>
      <c r="AD32" s="57"/>
      <c r="AE32" s="57"/>
      <c r="AF32" s="57"/>
      <c r="AG32" s="57"/>
      <c r="AH32" s="57"/>
      <c r="AI32" s="163">
        <f t="shared" si="3"/>
        <v>0</v>
      </c>
      <c r="AJ32" s="55"/>
    </row>
    <row r="33" spans="1:36" x14ac:dyDescent="0.35">
      <c r="A33" s="51">
        <v>6</v>
      </c>
      <c r="B33" s="52" t="s">
        <v>166</v>
      </c>
      <c r="C33" s="53" t="s">
        <v>77</v>
      </c>
      <c r="D33" s="53" t="s">
        <v>78</v>
      </c>
      <c r="E33" s="247" t="s">
        <v>79</v>
      </c>
      <c r="F33" s="248" t="s">
        <v>79</v>
      </c>
      <c r="G33" s="55"/>
      <c r="H33" s="55"/>
      <c r="I33" s="55"/>
      <c r="J33" s="56">
        <f t="shared" si="2"/>
        <v>0</v>
      </c>
      <c r="K33" s="55"/>
      <c r="L33" s="57"/>
      <c r="M33" s="55"/>
      <c r="N33" s="57"/>
      <c r="O33" s="57"/>
      <c r="P33" s="57"/>
      <c r="Q33" s="57"/>
      <c r="R33" s="55"/>
      <c r="S33" s="55"/>
      <c r="T33" s="55"/>
      <c r="U33" s="57"/>
      <c r="V33" s="57"/>
      <c r="W33" s="57"/>
      <c r="X33" s="57"/>
      <c r="Y33" s="57"/>
      <c r="Z33" s="57"/>
      <c r="AA33" s="57"/>
      <c r="AB33" s="57"/>
      <c r="AC33" s="57"/>
      <c r="AD33" s="57"/>
      <c r="AE33" s="57"/>
      <c r="AF33" s="57"/>
      <c r="AG33" s="57"/>
      <c r="AH33" s="57"/>
      <c r="AI33" s="163">
        <f t="shared" si="3"/>
        <v>0</v>
      </c>
      <c r="AJ33" s="55"/>
    </row>
    <row r="34" spans="1:36" s="182" customFormat="1" x14ac:dyDescent="0.35">
      <c r="A34" s="245">
        <v>7</v>
      </c>
      <c r="B34" s="246" t="s">
        <v>94</v>
      </c>
      <c r="C34" s="247" t="s">
        <v>77</v>
      </c>
      <c r="D34" s="247" t="s">
        <v>78</v>
      </c>
      <c r="E34" s="247" t="s">
        <v>79</v>
      </c>
      <c r="F34" s="248" t="s">
        <v>79</v>
      </c>
      <c r="G34" s="55"/>
      <c r="H34" s="55"/>
      <c r="I34" s="55"/>
      <c r="J34" s="163">
        <f t="shared" si="2"/>
        <v>0</v>
      </c>
      <c r="K34" s="55"/>
      <c r="L34" s="57"/>
      <c r="M34" s="57"/>
      <c r="N34" s="57"/>
      <c r="O34" s="57"/>
      <c r="P34" s="57"/>
      <c r="Q34" s="57"/>
      <c r="R34" s="57"/>
      <c r="S34" s="57"/>
      <c r="T34" s="57"/>
      <c r="U34" s="57"/>
      <c r="V34" s="57"/>
      <c r="W34" s="57"/>
      <c r="X34" s="57"/>
      <c r="Y34" s="57"/>
      <c r="Z34" s="55"/>
      <c r="AA34" s="55"/>
      <c r="AB34" s="57"/>
      <c r="AC34" s="57"/>
      <c r="AD34" s="57"/>
      <c r="AE34" s="57"/>
      <c r="AF34" s="57"/>
      <c r="AG34" s="57"/>
      <c r="AH34" s="57"/>
      <c r="AI34" s="163">
        <f t="shared" si="3"/>
        <v>0</v>
      </c>
      <c r="AJ34" s="55"/>
    </row>
    <row r="35" spans="1:36" x14ac:dyDescent="0.35">
      <c r="A35" s="51">
        <v>28</v>
      </c>
      <c r="B35" s="59" t="s">
        <v>97</v>
      </c>
      <c r="C35" s="53" t="s">
        <v>77</v>
      </c>
      <c r="D35" s="53" t="s">
        <v>78</v>
      </c>
      <c r="E35" s="53" t="s">
        <v>98</v>
      </c>
      <c r="F35" s="54" t="s">
        <v>169</v>
      </c>
      <c r="G35" s="55"/>
      <c r="H35" s="55"/>
      <c r="I35" s="55"/>
      <c r="J35" s="56">
        <f t="shared" si="2"/>
        <v>0</v>
      </c>
      <c r="K35" s="55"/>
      <c r="L35" s="57"/>
      <c r="M35" s="55"/>
      <c r="N35" s="57"/>
      <c r="O35" s="55"/>
      <c r="P35" s="55"/>
      <c r="Q35" s="55"/>
      <c r="R35" s="55"/>
      <c r="S35" s="55"/>
      <c r="T35" s="55"/>
      <c r="U35" s="57"/>
      <c r="V35" s="57"/>
      <c r="W35" s="57"/>
      <c r="X35" s="57"/>
      <c r="Y35" s="57"/>
      <c r="Z35" s="57"/>
      <c r="AA35" s="57"/>
      <c r="AB35" s="57"/>
      <c r="AC35" s="57"/>
      <c r="AD35" s="57"/>
      <c r="AE35" s="57"/>
      <c r="AF35" s="57"/>
      <c r="AG35" s="55"/>
      <c r="AH35" s="55"/>
      <c r="AI35" s="163">
        <f t="shared" si="3"/>
        <v>0</v>
      </c>
      <c r="AJ35" s="55"/>
    </row>
    <row r="36" spans="1:36" x14ac:dyDescent="0.35">
      <c r="A36" s="51">
        <v>30</v>
      </c>
      <c r="B36" s="59" t="s">
        <v>145</v>
      </c>
      <c r="C36" s="53" t="s">
        <v>95</v>
      </c>
      <c r="D36" s="53" t="s">
        <v>96</v>
      </c>
      <c r="E36" s="53" t="s">
        <v>88</v>
      </c>
      <c r="F36" s="54" t="s">
        <v>89</v>
      </c>
      <c r="G36" s="55"/>
      <c r="H36" s="55"/>
      <c r="I36" s="55"/>
      <c r="J36" s="56">
        <f>SUM(H36:I36)</f>
        <v>0</v>
      </c>
      <c r="K36" s="57"/>
      <c r="L36" s="57"/>
      <c r="M36" s="55"/>
      <c r="N36" s="57"/>
      <c r="O36" s="55"/>
      <c r="P36" s="55"/>
      <c r="Q36" s="55"/>
      <c r="R36" s="55"/>
      <c r="S36" s="55"/>
      <c r="T36" s="55"/>
      <c r="U36" s="57"/>
      <c r="V36" s="57"/>
      <c r="W36" s="57"/>
      <c r="X36" s="57"/>
      <c r="Y36" s="57"/>
      <c r="Z36" s="57"/>
      <c r="AA36" s="57"/>
      <c r="AB36" s="57"/>
      <c r="AC36" s="57"/>
      <c r="AD36" s="57"/>
      <c r="AE36" s="57"/>
      <c r="AF36" s="57"/>
      <c r="AG36" s="57"/>
      <c r="AH36" s="55"/>
      <c r="AI36" s="163">
        <f t="shared" si="3"/>
        <v>0</v>
      </c>
      <c r="AJ36" s="57"/>
    </row>
    <row r="37" spans="1:36" x14ac:dyDescent="0.35">
      <c r="A37" s="51">
        <v>8</v>
      </c>
      <c r="B37" s="59" t="s">
        <v>99</v>
      </c>
      <c r="C37" s="53" t="s">
        <v>77</v>
      </c>
      <c r="D37" s="53" t="s">
        <v>78</v>
      </c>
      <c r="E37" s="60" t="s">
        <v>88</v>
      </c>
      <c r="F37" s="54" t="s">
        <v>89</v>
      </c>
      <c r="G37" s="55"/>
      <c r="H37" s="55"/>
      <c r="I37" s="55"/>
      <c r="J37" s="56">
        <f t="shared" si="2"/>
        <v>0</v>
      </c>
      <c r="K37" s="55"/>
      <c r="L37" s="57"/>
      <c r="M37" s="55"/>
      <c r="N37" s="55"/>
      <c r="O37" s="57"/>
      <c r="P37" s="57"/>
      <c r="Q37" s="57"/>
      <c r="R37" s="55"/>
      <c r="S37" s="55"/>
      <c r="T37" s="55"/>
      <c r="U37" s="57"/>
      <c r="V37" s="57"/>
      <c r="W37" s="57"/>
      <c r="X37" s="57"/>
      <c r="Y37" s="57"/>
      <c r="Z37" s="57"/>
      <c r="AA37" s="57"/>
      <c r="AB37" s="57"/>
      <c r="AC37" s="57"/>
      <c r="AD37" s="57"/>
      <c r="AE37" s="57"/>
      <c r="AF37" s="57"/>
      <c r="AG37" s="57"/>
      <c r="AH37" s="57"/>
      <c r="AI37" s="163">
        <f t="shared" si="3"/>
        <v>0</v>
      </c>
      <c r="AJ37" s="55"/>
    </row>
    <row r="38" spans="1:36" x14ac:dyDescent="0.35">
      <c r="A38" s="51">
        <v>42</v>
      </c>
      <c r="B38" s="59" t="s">
        <v>101</v>
      </c>
      <c r="C38" s="53" t="s">
        <v>77</v>
      </c>
      <c r="D38" s="53" t="s">
        <v>78</v>
      </c>
      <c r="E38" s="53" t="s">
        <v>88</v>
      </c>
      <c r="F38" s="54" t="s">
        <v>89</v>
      </c>
      <c r="G38" s="55"/>
      <c r="H38" s="55"/>
      <c r="I38" s="55"/>
      <c r="J38" s="56">
        <f t="shared" si="2"/>
        <v>0</v>
      </c>
      <c r="K38" s="57"/>
      <c r="L38" s="57"/>
      <c r="M38" s="57"/>
      <c r="N38" s="55"/>
      <c r="O38" s="57"/>
      <c r="P38" s="57"/>
      <c r="Q38" s="57"/>
      <c r="R38" s="57"/>
      <c r="S38" s="57"/>
      <c r="T38" s="57"/>
      <c r="U38" s="57"/>
      <c r="V38" s="57"/>
      <c r="W38" s="57"/>
      <c r="X38" s="57"/>
      <c r="Y38" s="57"/>
      <c r="Z38" s="57"/>
      <c r="AA38" s="57"/>
      <c r="AB38" s="57"/>
      <c r="AC38" s="57"/>
      <c r="AD38" s="57"/>
      <c r="AE38" s="57"/>
      <c r="AF38" s="57"/>
      <c r="AG38" s="57"/>
      <c r="AH38" s="57"/>
      <c r="AI38" s="163">
        <f t="shared" si="3"/>
        <v>0</v>
      </c>
      <c r="AJ38" s="55"/>
    </row>
    <row r="39" spans="1:36" x14ac:dyDescent="0.35">
      <c r="A39" s="51">
        <v>11</v>
      </c>
      <c r="B39" s="59" t="s">
        <v>102</v>
      </c>
      <c r="C39" s="53" t="s">
        <v>77</v>
      </c>
      <c r="D39" s="53" t="s">
        <v>78</v>
      </c>
      <c r="E39" s="53" t="s">
        <v>88</v>
      </c>
      <c r="F39" s="54" t="s">
        <v>89</v>
      </c>
      <c r="G39" s="55"/>
      <c r="H39" s="55"/>
      <c r="I39" s="55"/>
      <c r="J39" s="56">
        <f t="shared" si="2"/>
        <v>0</v>
      </c>
      <c r="K39" s="57"/>
      <c r="L39" s="55"/>
      <c r="M39" s="55"/>
      <c r="N39" s="55"/>
      <c r="O39" s="57"/>
      <c r="P39" s="57"/>
      <c r="Q39" s="57"/>
      <c r="R39" s="57"/>
      <c r="S39" s="57"/>
      <c r="T39" s="57"/>
      <c r="U39" s="57"/>
      <c r="V39" s="57"/>
      <c r="W39" s="57"/>
      <c r="X39" s="57"/>
      <c r="Y39" s="57"/>
      <c r="Z39" s="57"/>
      <c r="AA39" s="57"/>
      <c r="AB39" s="57"/>
      <c r="AC39" s="57"/>
      <c r="AD39" s="57"/>
      <c r="AE39" s="57"/>
      <c r="AF39" s="57"/>
      <c r="AG39" s="57"/>
      <c r="AH39" s="57"/>
      <c r="AI39" s="163">
        <f t="shared" si="3"/>
        <v>0</v>
      </c>
      <c r="AJ39" s="55"/>
    </row>
    <row r="40" spans="1:36" x14ac:dyDescent="0.35">
      <c r="A40" s="51">
        <v>12</v>
      </c>
      <c r="B40" s="59" t="s">
        <v>103</v>
      </c>
      <c r="C40" s="53" t="s">
        <v>77</v>
      </c>
      <c r="D40" s="53" t="s">
        <v>78</v>
      </c>
      <c r="E40" s="53" t="s">
        <v>88</v>
      </c>
      <c r="F40" s="54" t="s">
        <v>89</v>
      </c>
      <c r="G40" s="55"/>
      <c r="H40" s="55"/>
      <c r="I40" s="55"/>
      <c r="J40" s="56">
        <f t="shared" si="2"/>
        <v>0</v>
      </c>
      <c r="K40" s="55"/>
      <c r="L40" s="55"/>
      <c r="M40" s="55"/>
      <c r="N40" s="57"/>
      <c r="O40" s="57"/>
      <c r="P40" s="57"/>
      <c r="Q40" s="55"/>
      <c r="R40" s="55"/>
      <c r="S40" s="55"/>
      <c r="T40" s="55"/>
      <c r="U40" s="55"/>
      <c r="V40" s="57"/>
      <c r="W40" s="57"/>
      <c r="X40" s="57"/>
      <c r="Y40" s="57"/>
      <c r="Z40" s="57"/>
      <c r="AA40" s="57"/>
      <c r="AB40" s="57"/>
      <c r="AC40" s="57"/>
      <c r="AD40" s="57"/>
      <c r="AE40" s="57"/>
      <c r="AF40" s="57"/>
      <c r="AG40" s="57"/>
      <c r="AH40" s="57"/>
      <c r="AI40" s="163">
        <f t="shared" si="3"/>
        <v>0</v>
      </c>
      <c r="AJ40" s="57"/>
    </row>
    <row r="41" spans="1:36" x14ac:dyDescent="0.35">
      <c r="A41" s="51">
        <v>13</v>
      </c>
      <c r="B41" s="59" t="s">
        <v>167</v>
      </c>
      <c r="C41" s="53" t="s">
        <v>77</v>
      </c>
      <c r="D41" s="53" t="s">
        <v>78</v>
      </c>
      <c r="E41" s="53" t="s">
        <v>149</v>
      </c>
      <c r="F41" s="54" t="s">
        <v>149</v>
      </c>
      <c r="G41" s="55"/>
      <c r="H41" s="55"/>
      <c r="I41" s="55"/>
      <c r="J41" s="56">
        <f t="shared" si="2"/>
        <v>0</v>
      </c>
      <c r="K41" s="55"/>
      <c r="L41" s="57"/>
      <c r="M41" s="55"/>
      <c r="N41" s="57"/>
      <c r="O41" s="57"/>
      <c r="P41" s="57"/>
      <c r="Q41" s="55"/>
      <c r="R41" s="55"/>
      <c r="S41" s="55"/>
      <c r="T41" s="55"/>
      <c r="U41" s="55"/>
      <c r="V41" s="57"/>
      <c r="W41" s="57"/>
      <c r="X41" s="57"/>
      <c r="Y41" s="57"/>
      <c r="Z41" s="57"/>
      <c r="AA41" s="57"/>
      <c r="AB41" s="57"/>
      <c r="AC41" s="57"/>
      <c r="AD41" s="57"/>
      <c r="AE41" s="57"/>
      <c r="AF41" s="57"/>
      <c r="AG41" s="57"/>
      <c r="AH41" s="57"/>
      <c r="AI41" s="163">
        <f t="shared" si="3"/>
        <v>0</v>
      </c>
      <c r="AJ41" s="55"/>
    </row>
    <row r="42" spans="1:36" x14ac:dyDescent="0.35">
      <c r="A42" s="51">
        <v>35</v>
      </c>
      <c r="B42" s="59" t="s">
        <v>104</v>
      </c>
      <c r="C42" s="53" t="s">
        <v>77</v>
      </c>
      <c r="D42" s="53" t="s">
        <v>78</v>
      </c>
      <c r="E42" s="53" t="s">
        <v>88</v>
      </c>
      <c r="F42" s="53" t="s">
        <v>89</v>
      </c>
      <c r="G42" s="55"/>
      <c r="H42" s="55"/>
      <c r="I42" s="55"/>
      <c r="J42" s="56">
        <f t="shared" si="2"/>
        <v>0</v>
      </c>
      <c r="K42" s="55"/>
      <c r="L42" s="57"/>
      <c r="M42" s="55"/>
      <c r="N42" s="57"/>
      <c r="O42" s="57"/>
      <c r="P42" s="57"/>
      <c r="Q42" s="55"/>
      <c r="R42" s="55"/>
      <c r="S42" s="55"/>
      <c r="T42" s="55"/>
      <c r="U42" s="57"/>
      <c r="V42" s="57"/>
      <c r="W42" s="57"/>
      <c r="X42" s="57"/>
      <c r="Y42" s="57"/>
      <c r="Z42" s="57"/>
      <c r="AA42" s="57"/>
      <c r="AB42" s="57"/>
      <c r="AC42" s="57"/>
      <c r="AD42" s="57"/>
      <c r="AE42" s="57"/>
      <c r="AF42" s="57"/>
      <c r="AG42" s="57"/>
      <c r="AH42" s="57"/>
      <c r="AI42" s="163">
        <f t="shared" si="3"/>
        <v>0</v>
      </c>
      <c r="AJ42" s="55"/>
    </row>
    <row r="43" spans="1:36" x14ac:dyDescent="0.35">
      <c r="A43" s="51">
        <v>14</v>
      </c>
      <c r="B43" s="59" t="s">
        <v>105</v>
      </c>
      <c r="C43" s="53" t="s">
        <v>77</v>
      </c>
      <c r="D43" s="53" t="s">
        <v>78</v>
      </c>
      <c r="E43" s="53" t="s">
        <v>88</v>
      </c>
      <c r="F43" s="54" t="s">
        <v>89</v>
      </c>
      <c r="G43" s="55"/>
      <c r="H43" s="55"/>
      <c r="I43" s="55"/>
      <c r="J43" s="163">
        <f t="shared" si="2"/>
        <v>0</v>
      </c>
      <c r="K43" s="55"/>
      <c r="L43" s="55"/>
      <c r="M43" s="55"/>
      <c r="N43" s="57"/>
      <c r="O43" s="57"/>
      <c r="P43" s="57"/>
      <c r="Q43" s="55"/>
      <c r="R43" s="55"/>
      <c r="S43" s="55"/>
      <c r="T43" s="55"/>
      <c r="U43" s="57"/>
      <c r="V43" s="57"/>
      <c r="W43" s="57"/>
      <c r="X43" s="57"/>
      <c r="Y43" s="57"/>
      <c r="Z43" s="57"/>
      <c r="AA43" s="57"/>
      <c r="AB43" s="57"/>
      <c r="AC43" s="57"/>
      <c r="AD43" s="57"/>
      <c r="AE43" s="57"/>
      <c r="AF43" s="57"/>
      <c r="AG43" s="57"/>
      <c r="AH43" s="57"/>
      <c r="AI43" s="163">
        <f t="shared" si="3"/>
        <v>0</v>
      </c>
      <c r="AJ43" s="55"/>
    </row>
    <row r="44" spans="1:36" x14ac:dyDescent="0.35">
      <c r="A44" s="51">
        <v>15</v>
      </c>
      <c r="B44" s="59" t="s">
        <v>172</v>
      </c>
      <c r="C44" s="247" t="s">
        <v>77</v>
      </c>
      <c r="D44" s="53" t="s">
        <v>78</v>
      </c>
      <c r="E44" s="53" t="s">
        <v>88</v>
      </c>
      <c r="F44" s="54" t="s">
        <v>89</v>
      </c>
      <c r="G44" s="55"/>
      <c r="H44" s="55"/>
      <c r="I44" s="55"/>
      <c r="J44" s="163">
        <f t="shared" si="2"/>
        <v>0</v>
      </c>
      <c r="K44" s="55"/>
      <c r="L44" s="57"/>
      <c r="M44" s="55"/>
      <c r="N44" s="57"/>
      <c r="O44" s="55"/>
      <c r="P44" s="55"/>
      <c r="Q44" s="55"/>
      <c r="R44" s="55"/>
      <c r="S44" s="55"/>
      <c r="T44" s="55"/>
      <c r="U44" s="55"/>
      <c r="V44" s="57"/>
      <c r="W44" s="57"/>
      <c r="X44" s="57"/>
      <c r="Y44" s="57"/>
      <c r="Z44" s="55"/>
      <c r="AA44" s="55"/>
      <c r="AB44" s="57"/>
      <c r="AC44" s="57"/>
      <c r="AD44" s="57"/>
      <c r="AE44" s="57"/>
      <c r="AF44" s="57"/>
      <c r="AG44" s="57"/>
      <c r="AH44" s="57"/>
      <c r="AI44" s="163">
        <f t="shared" si="3"/>
        <v>0</v>
      </c>
      <c r="AJ44" s="55"/>
    </row>
    <row r="45" spans="1:36" s="182" customFormat="1" x14ac:dyDescent="0.35">
      <c r="A45" s="245">
        <v>15</v>
      </c>
      <c r="B45" s="249" t="s">
        <v>173</v>
      </c>
      <c r="C45" s="247" t="s">
        <v>95</v>
      </c>
      <c r="D45" s="247" t="s">
        <v>78</v>
      </c>
      <c r="E45" s="247" t="s">
        <v>88</v>
      </c>
      <c r="F45" s="248" t="s">
        <v>89</v>
      </c>
      <c r="G45" s="55"/>
      <c r="H45" s="55"/>
      <c r="I45" s="55"/>
      <c r="J45" s="163">
        <f t="shared" si="2"/>
        <v>0</v>
      </c>
      <c r="K45" s="55"/>
      <c r="L45" s="57"/>
      <c r="M45" s="55"/>
      <c r="N45" s="55"/>
      <c r="O45" s="55"/>
      <c r="P45" s="55"/>
      <c r="Q45" s="55"/>
      <c r="R45" s="55"/>
      <c r="S45" s="55"/>
      <c r="T45" s="55"/>
      <c r="U45" s="55"/>
      <c r="V45" s="57"/>
      <c r="W45" s="57"/>
      <c r="X45" s="57"/>
      <c r="Y45" s="57"/>
      <c r="Z45" s="55"/>
      <c r="AA45" s="55"/>
      <c r="AB45" s="57"/>
      <c r="AC45" s="57"/>
      <c r="AD45" s="57"/>
      <c r="AE45" s="57"/>
      <c r="AF45" s="57"/>
      <c r="AG45" s="57"/>
      <c r="AH45" s="57"/>
      <c r="AI45" s="163">
        <f t="shared" si="3"/>
        <v>0</v>
      </c>
      <c r="AJ45" s="55"/>
    </row>
    <row r="46" spans="1:36" x14ac:dyDescent="0.35">
      <c r="A46" s="51">
        <v>47</v>
      </c>
      <c r="B46" s="59" t="s">
        <v>106</v>
      </c>
      <c r="C46" s="53" t="s">
        <v>77</v>
      </c>
      <c r="D46" s="53" t="s">
        <v>78</v>
      </c>
      <c r="E46" s="53" t="s">
        <v>88</v>
      </c>
      <c r="F46" s="54" t="s">
        <v>89</v>
      </c>
      <c r="G46" s="55"/>
      <c r="H46" s="55"/>
      <c r="I46" s="55"/>
      <c r="J46" s="56">
        <f t="shared" si="2"/>
        <v>0</v>
      </c>
      <c r="K46" s="55"/>
      <c r="L46" s="57"/>
      <c r="M46" s="55"/>
      <c r="N46" s="55"/>
      <c r="O46" s="55"/>
      <c r="P46" s="55"/>
      <c r="Q46" s="55"/>
      <c r="R46" s="55"/>
      <c r="S46" s="55"/>
      <c r="T46" s="55"/>
      <c r="U46" s="55"/>
      <c r="V46" s="57"/>
      <c r="W46" s="57"/>
      <c r="X46" s="57"/>
      <c r="Y46" s="57"/>
      <c r="Z46" s="55"/>
      <c r="AA46" s="55"/>
      <c r="AB46" s="57"/>
      <c r="AC46" s="57"/>
      <c r="AD46" s="57"/>
      <c r="AE46" s="57"/>
      <c r="AF46" s="57"/>
      <c r="AG46" s="57"/>
      <c r="AH46" s="57"/>
      <c r="AI46" s="163">
        <f t="shared" si="3"/>
        <v>0</v>
      </c>
      <c r="AJ46" s="55"/>
    </row>
    <row r="47" spans="1:36" x14ac:dyDescent="0.35">
      <c r="A47" s="51">
        <v>46</v>
      </c>
      <c r="B47" s="59" t="s">
        <v>107</v>
      </c>
      <c r="C47" s="53" t="s">
        <v>77</v>
      </c>
      <c r="D47" s="53" t="s">
        <v>78</v>
      </c>
      <c r="E47" s="53" t="s">
        <v>88</v>
      </c>
      <c r="F47" s="54" t="s">
        <v>89</v>
      </c>
      <c r="G47" s="55"/>
      <c r="H47" s="55"/>
      <c r="I47" s="55"/>
      <c r="J47" s="56">
        <f t="shared" si="2"/>
        <v>0</v>
      </c>
      <c r="K47" s="55"/>
      <c r="L47" s="57"/>
      <c r="M47" s="55"/>
      <c r="N47" s="55"/>
      <c r="O47" s="55"/>
      <c r="P47" s="55"/>
      <c r="Q47" s="55"/>
      <c r="R47" s="55"/>
      <c r="S47" s="55"/>
      <c r="T47" s="55"/>
      <c r="U47" s="55"/>
      <c r="V47" s="57"/>
      <c r="W47" s="57"/>
      <c r="X47" s="57"/>
      <c r="Y47" s="57"/>
      <c r="Z47" s="55"/>
      <c r="AA47" s="55"/>
      <c r="AB47" s="57"/>
      <c r="AC47" s="57"/>
      <c r="AD47" s="57"/>
      <c r="AE47" s="57"/>
      <c r="AF47" s="57"/>
      <c r="AG47" s="57"/>
      <c r="AH47" s="57"/>
      <c r="AI47" s="163">
        <f t="shared" si="3"/>
        <v>0</v>
      </c>
      <c r="AJ47" s="55"/>
    </row>
    <row r="48" spans="1:36" x14ac:dyDescent="0.35">
      <c r="A48" s="51">
        <v>22</v>
      </c>
      <c r="B48" s="52" t="s">
        <v>108</v>
      </c>
      <c r="C48" s="53" t="s">
        <v>77</v>
      </c>
      <c r="D48" s="53" t="s">
        <v>78</v>
      </c>
      <c r="E48" s="53" t="s">
        <v>88</v>
      </c>
      <c r="F48" s="54" t="s">
        <v>89</v>
      </c>
      <c r="G48" s="55"/>
      <c r="H48" s="55"/>
      <c r="I48" s="55"/>
      <c r="J48" s="56">
        <f t="shared" si="2"/>
        <v>0</v>
      </c>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163">
        <f t="shared" si="3"/>
        <v>0</v>
      </c>
      <c r="AJ48" s="55"/>
    </row>
    <row r="49" spans="1:38" x14ac:dyDescent="0.35">
      <c r="A49" s="51">
        <v>25</v>
      </c>
      <c r="B49" s="52" t="s">
        <v>109</v>
      </c>
      <c r="C49" s="53" t="s">
        <v>77</v>
      </c>
      <c r="D49" s="53" t="s">
        <v>78</v>
      </c>
      <c r="E49" s="53" t="s">
        <v>88</v>
      </c>
      <c r="F49" s="54" t="s">
        <v>89</v>
      </c>
      <c r="G49" s="55"/>
      <c r="H49" s="55"/>
      <c r="I49" s="55"/>
      <c r="J49" s="56">
        <f t="shared" si="2"/>
        <v>0</v>
      </c>
      <c r="K49" s="55"/>
      <c r="L49" s="57"/>
      <c r="M49" s="55"/>
      <c r="N49" s="57"/>
      <c r="O49" s="57"/>
      <c r="P49" s="57"/>
      <c r="Q49" s="57"/>
      <c r="R49" s="55"/>
      <c r="S49" s="55"/>
      <c r="T49" s="55"/>
      <c r="U49" s="57"/>
      <c r="V49" s="57"/>
      <c r="W49" s="57"/>
      <c r="X49" s="57"/>
      <c r="Y49" s="57"/>
      <c r="Z49" s="57"/>
      <c r="AA49" s="57"/>
      <c r="AB49" s="57"/>
      <c r="AC49" s="57"/>
      <c r="AD49" s="57"/>
      <c r="AE49" s="57"/>
      <c r="AF49" s="57"/>
      <c r="AG49" s="57"/>
      <c r="AH49" s="57"/>
      <c r="AI49" s="163">
        <f t="shared" si="3"/>
        <v>0</v>
      </c>
      <c r="AJ49" s="55"/>
    </row>
    <row r="50" spans="1:38" ht="15.75" customHeight="1" x14ac:dyDescent="0.35">
      <c r="A50" s="51">
        <v>26</v>
      </c>
      <c r="B50" s="52" t="s">
        <v>110</v>
      </c>
      <c r="C50" s="53" t="s">
        <v>77</v>
      </c>
      <c r="D50" s="53" t="s">
        <v>78</v>
      </c>
      <c r="E50" s="53" t="s">
        <v>88</v>
      </c>
      <c r="F50" s="54" t="s">
        <v>89</v>
      </c>
      <c r="G50" s="55"/>
      <c r="H50" s="55"/>
      <c r="I50" s="55"/>
      <c r="J50" s="56">
        <f t="shared" si="2"/>
        <v>0</v>
      </c>
      <c r="K50" s="55"/>
      <c r="L50" s="57"/>
      <c r="M50" s="55"/>
      <c r="N50" s="55"/>
      <c r="O50" s="57"/>
      <c r="P50" s="57"/>
      <c r="Q50" s="57"/>
      <c r="R50" s="55"/>
      <c r="S50" s="55"/>
      <c r="T50" s="55"/>
      <c r="U50" s="57"/>
      <c r="V50" s="57"/>
      <c r="W50" s="57"/>
      <c r="X50" s="57"/>
      <c r="Y50" s="57"/>
      <c r="Z50" s="57"/>
      <c r="AA50" s="57"/>
      <c r="AB50" s="57"/>
      <c r="AC50" s="57"/>
      <c r="AD50" s="57"/>
      <c r="AE50" s="57"/>
      <c r="AF50" s="57"/>
      <c r="AG50" s="57"/>
      <c r="AH50" s="57"/>
      <c r="AI50" s="163">
        <f t="shared" si="3"/>
        <v>0</v>
      </c>
      <c r="AJ50" s="55"/>
    </row>
    <row r="51" spans="1:38" ht="15.75" customHeight="1" x14ac:dyDescent="0.35">
      <c r="A51" s="51">
        <v>27</v>
      </c>
      <c r="B51" s="52" t="s">
        <v>320</v>
      </c>
      <c r="C51" s="53" t="s">
        <v>77</v>
      </c>
      <c r="D51" s="53" t="s">
        <v>78</v>
      </c>
      <c r="E51" s="53" t="s">
        <v>88</v>
      </c>
      <c r="F51" s="54" t="s">
        <v>89</v>
      </c>
      <c r="G51" s="55"/>
      <c r="H51" s="55"/>
      <c r="I51" s="55"/>
      <c r="J51" s="56">
        <f t="shared" si="2"/>
        <v>0</v>
      </c>
      <c r="K51" s="57"/>
      <c r="L51" s="57"/>
      <c r="M51" s="55"/>
      <c r="N51" s="57"/>
      <c r="O51" s="57"/>
      <c r="P51" s="57"/>
      <c r="Q51" s="57"/>
      <c r="R51" s="57"/>
      <c r="S51" s="57"/>
      <c r="T51" s="57"/>
      <c r="U51" s="57"/>
      <c r="V51" s="57"/>
      <c r="W51" s="57"/>
      <c r="X51" s="57"/>
      <c r="Y51" s="57"/>
      <c r="Z51" s="57"/>
      <c r="AA51" s="57"/>
      <c r="AB51" s="57"/>
      <c r="AC51" s="57"/>
      <c r="AD51" s="57"/>
      <c r="AE51" s="57"/>
      <c r="AF51" s="57"/>
      <c r="AG51" s="57"/>
      <c r="AH51" s="57"/>
      <c r="AI51" s="163">
        <f t="shared" si="3"/>
        <v>0</v>
      </c>
      <c r="AJ51" s="55"/>
    </row>
    <row r="52" spans="1:38" ht="15.75" customHeight="1" x14ac:dyDescent="0.35">
      <c r="A52" s="245" t="s">
        <v>111</v>
      </c>
      <c r="B52" s="246" t="s">
        <v>238</v>
      </c>
      <c r="C52" s="247" t="s">
        <v>111</v>
      </c>
      <c r="D52" s="247" t="s">
        <v>111</v>
      </c>
      <c r="E52" s="247" t="s">
        <v>111</v>
      </c>
      <c r="F52" s="248" t="s">
        <v>111</v>
      </c>
      <c r="G52" s="55"/>
      <c r="H52" s="55"/>
      <c r="I52" s="55"/>
      <c r="J52" s="56">
        <f t="shared" si="2"/>
        <v>0</v>
      </c>
      <c r="K52" s="55"/>
      <c r="L52" s="57"/>
      <c r="M52" s="57"/>
      <c r="N52" s="57"/>
      <c r="O52" s="57"/>
      <c r="P52" s="57"/>
      <c r="Q52" s="57"/>
      <c r="R52" s="57"/>
      <c r="S52" s="57"/>
      <c r="T52" s="57"/>
      <c r="U52" s="57"/>
      <c r="V52" s="57"/>
      <c r="W52" s="57"/>
      <c r="X52" s="57"/>
      <c r="Y52" s="57"/>
      <c r="Z52" s="57"/>
      <c r="AA52" s="57"/>
      <c r="AB52" s="57"/>
      <c r="AC52" s="57"/>
      <c r="AD52" s="57"/>
      <c r="AE52" s="57"/>
      <c r="AF52" s="57"/>
      <c r="AG52" s="57"/>
      <c r="AH52" s="57"/>
      <c r="AI52" s="163">
        <f t="shared" si="3"/>
        <v>0</v>
      </c>
      <c r="AJ52" s="57"/>
    </row>
    <row r="53" spans="1:38" s="182" customFormat="1" x14ac:dyDescent="0.35">
      <c r="A53" s="184"/>
      <c r="B53" s="185"/>
      <c r="C53" s="185"/>
      <c r="D53" s="185"/>
      <c r="E53" s="185"/>
      <c r="F53" s="185"/>
      <c r="G53" s="55"/>
      <c r="H53" s="55"/>
      <c r="I53" s="55"/>
      <c r="J53" s="163">
        <f t="shared" si="2"/>
        <v>0</v>
      </c>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163">
        <f t="shared" si="3"/>
        <v>0</v>
      </c>
      <c r="AJ53" s="57"/>
      <c r="AK53" s="139"/>
      <c r="AL53" s="140"/>
    </row>
    <row r="54" spans="1:38" s="182" customFormat="1" x14ac:dyDescent="0.35">
      <c r="A54" s="184"/>
      <c r="B54" s="185"/>
      <c r="C54" s="185"/>
      <c r="D54" s="185"/>
      <c r="E54" s="185"/>
      <c r="F54" s="185"/>
      <c r="G54" s="55"/>
      <c r="H54" s="55"/>
      <c r="I54" s="55"/>
      <c r="J54" s="163">
        <f t="shared" si="2"/>
        <v>0</v>
      </c>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163">
        <f t="shared" si="3"/>
        <v>0</v>
      </c>
      <c r="AJ54" s="57"/>
      <c r="AK54" s="139"/>
      <c r="AL54" s="140"/>
    </row>
    <row r="55" spans="1:38" s="182" customFormat="1" x14ac:dyDescent="0.35">
      <c r="A55" s="184"/>
      <c r="B55" s="185"/>
      <c r="C55" s="185"/>
      <c r="D55" s="185"/>
      <c r="E55" s="185"/>
      <c r="F55" s="185"/>
      <c r="G55" s="55"/>
      <c r="H55" s="55"/>
      <c r="I55" s="55"/>
      <c r="J55" s="163">
        <f t="shared" si="2"/>
        <v>0</v>
      </c>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163">
        <f t="shared" si="3"/>
        <v>0</v>
      </c>
      <c r="AJ55" s="57"/>
      <c r="AK55" s="139"/>
      <c r="AL55" s="140"/>
    </row>
    <row r="56" spans="1:38" s="182" customFormat="1" x14ac:dyDescent="0.35">
      <c r="A56" s="184"/>
      <c r="B56" s="185"/>
      <c r="C56" s="185"/>
      <c r="D56" s="185"/>
      <c r="E56" s="185"/>
      <c r="F56" s="185"/>
      <c r="G56" s="55"/>
      <c r="H56" s="55"/>
      <c r="I56" s="55"/>
      <c r="J56" s="163">
        <f t="shared" si="2"/>
        <v>0</v>
      </c>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163">
        <f t="shared" si="3"/>
        <v>0</v>
      </c>
      <c r="AJ56" s="57"/>
      <c r="AK56" s="139"/>
      <c r="AL56" s="140"/>
    </row>
    <row r="57" spans="1:38" s="182" customFormat="1" x14ac:dyDescent="0.35">
      <c r="A57" s="184"/>
      <c r="B57" s="185"/>
      <c r="C57" s="185"/>
      <c r="D57" s="185"/>
      <c r="E57" s="185"/>
      <c r="F57" s="185"/>
      <c r="G57" s="55"/>
      <c r="H57" s="55"/>
      <c r="I57" s="55"/>
      <c r="J57" s="163">
        <f t="shared" si="2"/>
        <v>0</v>
      </c>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163">
        <f t="shared" si="3"/>
        <v>0</v>
      </c>
      <c r="AJ57" s="57"/>
      <c r="AK57" s="139"/>
      <c r="AL57" s="140"/>
    </row>
    <row r="58" spans="1:38" s="182" customFormat="1" x14ac:dyDescent="0.35">
      <c r="A58" s="184"/>
      <c r="B58" s="185"/>
      <c r="C58" s="185"/>
      <c r="D58" s="185"/>
      <c r="E58" s="185"/>
      <c r="F58" s="185"/>
      <c r="G58" s="55"/>
      <c r="H58" s="55"/>
      <c r="I58" s="55"/>
      <c r="J58" s="163">
        <f t="shared" si="2"/>
        <v>0</v>
      </c>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163">
        <f t="shared" si="3"/>
        <v>0</v>
      </c>
      <c r="AJ58" s="57"/>
      <c r="AK58" s="139"/>
      <c r="AL58" s="140"/>
    </row>
    <row r="59" spans="1:38" s="182" customFormat="1" x14ac:dyDescent="0.35">
      <c r="A59" s="184"/>
      <c r="B59" s="185"/>
      <c r="C59" s="185"/>
      <c r="D59" s="185"/>
      <c r="E59" s="185"/>
      <c r="F59" s="185"/>
      <c r="G59" s="55"/>
      <c r="H59" s="55"/>
      <c r="I59" s="55"/>
      <c r="J59" s="163">
        <f t="shared" si="2"/>
        <v>0</v>
      </c>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163">
        <f t="shared" si="3"/>
        <v>0</v>
      </c>
      <c r="AJ59" s="57"/>
      <c r="AK59" s="139"/>
      <c r="AL59" s="140"/>
    </row>
    <row r="60" spans="1:38" s="182" customFormat="1" x14ac:dyDescent="0.35">
      <c r="A60" s="184"/>
      <c r="B60" s="185"/>
      <c r="C60" s="185"/>
      <c r="D60" s="185"/>
      <c r="E60" s="185"/>
      <c r="F60" s="185"/>
      <c r="G60" s="55"/>
      <c r="H60" s="55"/>
      <c r="I60" s="55"/>
      <c r="J60" s="163">
        <f t="shared" si="2"/>
        <v>0</v>
      </c>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163">
        <f t="shared" si="3"/>
        <v>0</v>
      </c>
      <c r="AJ60" s="57"/>
      <c r="AK60" s="139"/>
      <c r="AL60" s="140"/>
    </row>
    <row r="61" spans="1:38" x14ac:dyDescent="0.35">
      <c r="A61" s="184"/>
      <c r="B61" s="185"/>
      <c r="C61" s="185"/>
      <c r="D61" s="185"/>
      <c r="E61" s="185"/>
      <c r="F61" s="185"/>
      <c r="G61" s="55"/>
      <c r="H61" s="55"/>
      <c r="I61" s="55"/>
      <c r="J61" s="56">
        <f t="shared" si="2"/>
        <v>0</v>
      </c>
      <c r="K61" s="55"/>
      <c r="L61" s="55"/>
      <c r="M61" s="55"/>
      <c r="N61" s="55"/>
      <c r="O61" s="55"/>
      <c r="P61" s="55"/>
      <c r="Q61" s="55"/>
      <c r="R61" s="55"/>
      <c r="S61" s="55"/>
      <c r="T61" s="55"/>
      <c r="U61" s="55"/>
      <c r="V61" s="57"/>
      <c r="W61" s="57"/>
      <c r="X61" s="57"/>
      <c r="Y61" s="57"/>
      <c r="Z61" s="55"/>
      <c r="AA61" s="55"/>
      <c r="AB61" s="57"/>
      <c r="AC61" s="57"/>
      <c r="AD61" s="57"/>
      <c r="AE61" s="57"/>
      <c r="AF61" s="57"/>
      <c r="AG61" s="55"/>
      <c r="AH61" s="57"/>
      <c r="AI61" s="163">
        <f t="shared" si="3"/>
        <v>0</v>
      </c>
      <c r="AJ61" s="55"/>
      <c r="AK61" s="139"/>
      <c r="AL61" s="140"/>
    </row>
    <row r="62" spans="1:38" x14ac:dyDescent="0.35">
      <c r="A62" s="184"/>
      <c r="B62" s="185"/>
      <c r="C62" s="185"/>
      <c r="D62" s="185"/>
      <c r="E62" s="185"/>
      <c r="F62" s="185"/>
      <c r="G62" s="55"/>
      <c r="H62" s="55"/>
      <c r="I62" s="55"/>
      <c r="J62" s="56">
        <f t="shared" si="2"/>
        <v>0</v>
      </c>
      <c r="K62" s="55"/>
      <c r="L62" s="55"/>
      <c r="M62" s="55"/>
      <c r="N62" s="55"/>
      <c r="O62" s="55"/>
      <c r="P62" s="55"/>
      <c r="Q62" s="55"/>
      <c r="R62" s="55"/>
      <c r="S62" s="55"/>
      <c r="T62" s="55"/>
      <c r="U62" s="55"/>
      <c r="V62" s="57"/>
      <c r="W62" s="57"/>
      <c r="X62" s="57"/>
      <c r="Y62" s="57"/>
      <c r="Z62" s="55"/>
      <c r="AA62" s="55"/>
      <c r="AB62" s="57"/>
      <c r="AC62" s="57"/>
      <c r="AD62" s="57"/>
      <c r="AE62" s="57"/>
      <c r="AF62" s="57"/>
      <c r="AG62" s="55"/>
      <c r="AH62" s="57"/>
      <c r="AI62" s="163">
        <f t="shared" si="3"/>
        <v>0</v>
      </c>
      <c r="AJ62" s="55"/>
      <c r="AK62" s="139"/>
      <c r="AL62" s="140"/>
    </row>
    <row r="63" spans="1:38" ht="5.25" customHeight="1" x14ac:dyDescent="0.35">
      <c r="A63" s="48"/>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row>
    <row r="64" spans="1:38" ht="5.25" customHeight="1" x14ac:dyDescent="0.35">
      <c r="A64" s="48"/>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row>
    <row r="65" spans="1:38" ht="5.25" customHeight="1" x14ac:dyDescent="0.35">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row>
    <row r="66" spans="1:38" ht="15.75" customHeight="1" x14ac:dyDescent="0.35">
      <c r="A66" s="49"/>
      <c r="B66" s="50" t="s">
        <v>151</v>
      </c>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row>
    <row r="67" spans="1:38" ht="15.75" customHeight="1" x14ac:dyDescent="0.35">
      <c r="A67" s="51">
        <v>4</v>
      </c>
      <c r="B67" s="52" t="s">
        <v>115</v>
      </c>
      <c r="C67" s="53" t="s">
        <v>77</v>
      </c>
      <c r="D67" s="53" t="s">
        <v>96</v>
      </c>
      <c r="E67" s="53" t="s">
        <v>88</v>
      </c>
      <c r="F67" s="53" t="s">
        <v>89</v>
      </c>
      <c r="G67" s="55"/>
      <c r="H67" s="55"/>
      <c r="I67" s="55"/>
      <c r="J67" s="56">
        <f>SUM(H67:I67)</f>
        <v>0</v>
      </c>
      <c r="K67" s="57"/>
      <c r="L67" s="57"/>
      <c r="M67" s="55"/>
      <c r="N67" s="55"/>
      <c r="O67" s="55"/>
      <c r="P67" s="55"/>
      <c r="Q67" s="57"/>
      <c r="R67" s="55"/>
      <c r="S67" s="55"/>
      <c r="T67" s="55"/>
      <c r="U67" s="55"/>
      <c r="V67" s="57"/>
      <c r="W67" s="57"/>
      <c r="X67" s="57"/>
      <c r="Y67" s="57"/>
      <c r="Z67" s="57"/>
      <c r="AA67" s="57"/>
      <c r="AB67" s="57"/>
      <c r="AC67" s="57"/>
      <c r="AD67" s="57"/>
      <c r="AE67" s="57"/>
      <c r="AF67" s="57"/>
      <c r="AG67" s="57"/>
      <c r="AH67" s="57"/>
      <c r="AI67" s="163">
        <f t="shared" ref="AI67:AI72" si="4">G67-SUM(J67:AH67)</f>
        <v>0</v>
      </c>
      <c r="AJ67" s="55"/>
    </row>
    <row r="68" spans="1:38" ht="15.75" customHeight="1" x14ac:dyDescent="0.35">
      <c r="A68" s="51">
        <v>4</v>
      </c>
      <c r="B68" s="52" t="s">
        <v>116</v>
      </c>
      <c r="C68" s="53" t="s">
        <v>95</v>
      </c>
      <c r="D68" s="53" t="s">
        <v>96</v>
      </c>
      <c r="E68" s="53" t="s">
        <v>88</v>
      </c>
      <c r="F68" s="53" t="s">
        <v>89</v>
      </c>
      <c r="G68" s="55"/>
      <c r="H68" s="55"/>
      <c r="I68" s="55"/>
      <c r="J68" s="56">
        <f t="shared" ref="J68:J72" si="5">SUM(H68:I68)</f>
        <v>0</v>
      </c>
      <c r="K68" s="57"/>
      <c r="L68" s="57"/>
      <c r="M68" s="55"/>
      <c r="N68" s="55"/>
      <c r="O68" s="55"/>
      <c r="P68" s="55"/>
      <c r="Q68" s="57"/>
      <c r="R68" s="55"/>
      <c r="S68" s="55"/>
      <c r="T68" s="55"/>
      <c r="U68" s="55"/>
      <c r="V68" s="57"/>
      <c r="W68" s="57"/>
      <c r="X68" s="57"/>
      <c r="Y68" s="57"/>
      <c r="Z68" s="57"/>
      <c r="AA68" s="57"/>
      <c r="AB68" s="57"/>
      <c r="AC68" s="57"/>
      <c r="AD68" s="57"/>
      <c r="AE68" s="57"/>
      <c r="AF68" s="57"/>
      <c r="AG68" s="57"/>
      <c r="AH68" s="57"/>
      <c r="AI68" s="163">
        <f t="shared" si="4"/>
        <v>0</v>
      </c>
      <c r="AJ68" s="55"/>
    </row>
    <row r="69" spans="1:38" x14ac:dyDescent="0.35">
      <c r="A69" s="51">
        <v>32</v>
      </c>
      <c r="B69" s="59" t="s">
        <v>152</v>
      </c>
      <c r="C69" s="53" t="s">
        <v>77</v>
      </c>
      <c r="D69" s="53" t="s">
        <v>96</v>
      </c>
      <c r="E69" s="162" t="s">
        <v>88</v>
      </c>
      <c r="F69" s="162" t="s">
        <v>89</v>
      </c>
      <c r="G69" s="55"/>
      <c r="H69" s="55"/>
      <c r="I69" s="55"/>
      <c r="J69" s="56">
        <f t="shared" si="5"/>
        <v>0</v>
      </c>
      <c r="K69" s="55"/>
      <c r="L69" s="57"/>
      <c r="M69" s="55"/>
      <c r="N69" s="57"/>
      <c r="O69" s="57"/>
      <c r="P69" s="57"/>
      <c r="Q69" s="57"/>
      <c r="R69" s="55"/>
      <c r="S69" s="55"/>
      <c r="T69" s="55"/>
      <c r="U69" s="57"/>
      <c r="V69" s="57"/>
      <c r="W69" s="57"/>
      <c r="X69" s="57"/>
      <c r="Y69" s="57"/>
      <c r="Z69" s="57"/>
      <c r="AA69" s="57"/>
      <c r="AB69" s="57"/>
      <c r="AC69" s="57"/>
      <c r="AD69" s="57"/>
      <c r="AE69" s="57"/>
      <c r="AF69" s="57"/>
      <c r="AG69" s="57"/>
      <c r="AH69" s="57"/>
      <c r="AI69" s="163">
        <f t="shared" si="4"/>
        <v>0</v>
      </c>
      <c r="AJ69" s="57"/>
    </row>
    <row r="70" spans="1:38" x14ac:dyDescent="0.35">
      <c r="A70" s="51">
        <v>24</v>
      </c>
      <c r="B70" s="52" t="s">
        <v>153</v>
      </c>
      <c r="C70" s="53" t="s">
        <v>77</v>
      </c>
      <c r="D70" s="53" t="s">
        <v>96</v>
      </c>
      <c r="E70" s="53" t="s">
        <v>79</v>
      </c>
      <c r="F70" s="54" t="s">
        <v>79</v>
      </c>
      <c r="G70" s="55"/>
      <c r="H70" s="55"/>
      <c r="I70" s="55"/>
      <c r="J70" s="56">
        <f t="shared" si="5"/>
        <v>0</v>
      </c>
      <c r="K70" s="55"/>
      <c r="L70" s="57"/>
      <c r="M70" s="55"/>
      <c r="N70" s="57"/>
      <c r="O70" s="57"/>
      <c r="P70" s="57"/>
      <c r="Q70" s="57"/>
      <c r="R70" s="55"/>
      <c r="S70" s="55"/>
      <c r="T70" s="55"/>
      <c r="U70" s="57"/>
      <c r="V70" s="57"/>
      <c r="W70" s="57"/>
      <c r="X70" s="57"/>
      <c r="Y70" s="57"/>
      <c r="Z70" s="57"/>
      <c r="AA70" s="57"/>
      <c r="AB70" s="57"/>
      <c r="AC70" s="57"/>
      <c r="AD70" s="57"/>
      <c r="AE70" s="57"/>
      <c r="AF70" s="57"/>
      <c r="AG70" s="57"/>
      <c r="AH70" s="57"/>
      <c r="AI70" s="163">
        <f t="shared" si="4"/>
        <v>0</v>
      </c>
      <c r="AJ70" s="57"/>
    </row>
    <row r="71" spans="1:38" x14ac:dyDescent="0.35">
      <c r="A71" s="184"/>
      <c r="B71" s="185"/>
      <c r="C71" s="185"/>
      <c r="D71" s="185"/>
      <c r="E71" s="185"/>
      <c r="F71" s="185"/>
      <c r="G71" s="55"/>
      <c r="H71" s="55"/>
      <c r="I71" s="55"/>
      <c r="J71" s="56">
        <f t="shared" si="5"/>
        <v>0</v>
      </c>
      <c r="K71" s="55"/>
      <c r="L71" s="57"/>
      <c r="M71" s="57"/>
      <c r="N71" s="57"/>
      <c r="O71" s="57"/>
      <c r="P71" s="57"/>
      <c r="Q71" s="57"/>
      <c r="R71" s="57"/>
      <c r="S71" s="57"/>
      <c r="T71" s="57"/>
      <c r="U71" s="57"/>
      <c r="V71" s="57"/>
      <c r="W71" s="57"/>
      <c r="X71" s="57"/>
      <c r="Y71" s="57"/>
      <c r="Z71" s="57"/>
      <c r="AA71" s="57"/>
      <c r="AB71" s="57"/>
      <c r="AC71" s="57"/>
      <c r="AD71" s="57"/>
      <c r="AE71" s="57"/>
      <c r="AF71" s="57"/>
      <c r="AG71" s="57"/>
      <c r="AH71" s="57"/>
      <c r="AI71" s="163">
        <f t="shared" si="4"/>
        <v>0</v>
      </c>
      <c r="AJ71" s="55"/>
      <c r="AK71" s="139"/>
      <c r="AL71" s="140"/>
    </row>
    <row r="72" spans="1:38" x14ac:dyDescent="0.35">
      <c r="A72" s="184"/>
      <c r="B72" s="185"/>
      <c r="C72" s="185"/>
      <c r="D72" s="185"/>
      <c r="E72" s="185"/>
      <c r="F72" s="185"/>
      <c r="G72" s="55"/>
      <c r="H72" s="55"/>
      <c r="I72" s="55"/>
      <c r="J72" s="56">
        <f t="shared" si="5"/>
        <v>0</v>
      </c>
      <c r="K72" s="55"/>
      <c r="L72" s="57"/>
      <c r="M72" s="57"/>
      <c r="N72" s="57"/>
      <c r="O72" s="57"/>
      <c r="P72" s="57"/>
      <c r="Q72" s="57"/>
      <c r="R72" s="57"/>
      <c r="S72" s="57"/>
      <c r="T72" s="57"/>
      <c r="U72" s="57"/>
      <c r="V72" s="57"/>
      <c r="W72" s="57"/>
      <c r="X72" s="57"/>
      <c r="Y72" s="57"/>
      <c r="Z72" s="57"/>
      <c r="AA72" s="57"/>
      <c r="AB72" s="57"/>
      <c r="AC72" s="57"/>
      <c r="AD72" s="57"/>
      <c r="AE72" s="57"/>
      <c r="AF72" s="57"/>
      <c r="AG72" s="57"/>
      <c r="AH72" s="57"/>
      <c r="AI72" s="163">
        <f t="shared" si="4"/>
        <v>0</v>
      </c>
      <c r="AJ72" s="55"/>
      <c r="AK72" s="139"/>
      <c r="AL72" s="140"/>
    </row>
    <row r="73" spans="1:38" ht="5.25" customHeight="1" x14ac:dyDescent="0.35">
      <c r="A73" s="48"/>
      <c r="B73" s="48"/>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row>
    <row r="74" spans="1:38" ht="5.25" customHeight="1" x14ac:dyDescent="0.35">
      <c r="A74" s="48"/>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row>
    <row r="75" spans="1:38" ht="5.25" customHeight="1" x14ac:dyDescent="0.35">
      <c r="A75" s="48"/>
      <c r="B75" s="48"/>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row>
    <row r="76" spans="1:38" ht="15.75" customHeight="1" x14ac:dyDescent="0.35">
      <c r="A76" s="49"/>
      <c r="B76" s="50" t="s">
        <v>119</v>
      </c>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row>
    <row r="77" spans="1:38" x14ac:dyDescent="0.35">
      <c r="A77" s="245">
        <v>48</v>
      </c>
      <c r="B77" s="249" t="s">
        <v>174</v>
      </c>
      <c r="C77" s="247" t="s">
        <v>77</v>
      </c>
      <c r="D77" s="247" t="s">
        <v>78</v>
      </c>
      <c r="E77" s="247" t="s">
        <v>88</v>
      </c>
      <c r="F77" s="248" t="s">
        <v>89</v>
      </c>
      <c r="G77" s="55"/>
      <c r="H77" s="55"/>
      <c r="I77" s="55"/>
      <c r="J77" s="56">
        <f t="shared" ref="J77:J83" si="6">SUM(H77:I77)</f>
        <v>0</v>
      </c>
      <c r="K77" s="57"/>
      <c r="L77" s="57"/>
      <c r="M77" s="57"/>
      <c r="N77" s="57"/>
      <c r="O77" s="57"/>
      <c r="P77" s="57"/>
      <c r="Q77" s="57"/>
      <c r="R77" s="57"/>
      <c r="S77" s="57"/>
      <c r="T77" s="57"/>
      <c r="U77" s="57"/>
      <c r="V77" s="55"/>
      <c r="W77" s="55"/>
      <c r="X77" s="57"/>
      <c r="Y77" s="57"/>
      <c r="Z77" s="55"/>
      <c r="AA77" s="55"/>
      <c r="AB77" s="55"/>
      <c r="AC77" s="55"/>
      <c r="AD77" s="55"/>
      <c r="AE77" s="55"/>
      <c r="AF77" s="55"/>
      <c r="AG77" s="57"/>
      <c r="AH77" s="57"/>
      <c r="AI77" s="163">
        <f t="shared" ref="AI77:AI83" si="7">G77-SUM(J77:AH77)</f>
        <v>0</v>
      </c>
      <c r="AJ77" s="55"/>
    </row>
    <row r="78" spans="1:38" x14ac:dyDescent="0.35">
      <c r="A78" s="245">
        <v>49</v>
      </c>
      <c r="B78" s="249" t="s">
        <v>175</v>
      </c>
      <c r="C78" s="247" t="s">
        <v>95</v>
      </c>
      <c r="D78" s="247" t="s">
        <v>78</v>
      </c>
      <c r="E78" s="247" t="s">
        <v>88</v>
      </c>
      <c r="F78" s="248" t="s">
        <v>89</v>
      </c>
      <c r="G78" s="55"/>
      <c r="H78" s="55"/>
      <c r="I78" s="55"/>
      <c r="J78" s="163">
        <f t="shared" ref="J78:J81" si="8">SUM(H78:I78)</f>
        <v>0</v>
      </c>
      <c r="K78" s="57"/>
      <c r="L78" s="57"/>
      <c r="M78" s="57"/>
      <c r="N78" s="57"/>
      <c r="O78" s="57"/>
      <c r="P78" s="57"/>
      <c r="Q78" s="57"/>
      <c r="R78" s="57"/>
      <c r="S78" s="57"/>
      <c r="T78" s="57"/>
      <c r="U78" s="57"/>
      <c r="V78" s="55"/>
      <c r="W78" s="55"/>
      <c r="X78" s="55"/>
      <c r="Y78" s="55"/>
      <c r="Z78" s="57"/>
      <c r="AA78" s="57"/>
      <c r="AB78" s="55"/>
      <c r="AC78" s="55"/>
      <c r="AD78" s="55"/>
      <c r="AE78" s="55"/>
      <c r="AF78" s="55"/>
      <c r="AG78" s="57"/>
      <c r="AH78" s="57"/>
      <c r="AI78" s="163">
        <f t="shared" si="7"/>
        <v>0</v>
      </c>
      <c r="AJ78" s="55"/>
    </row>
    <row r="79" spans="1:38" s="182" customFormat="1" x14ac:dyDescent="0.35">
      <c r="A79" s="245">
        <v>49</v>
      </c>
      <c r="B79" s="249" t="s">
        <v>176</v>
      </c>
      <c r="C79" s="247" t="s">
        <v>95</v>
      </c>
      <c r="D79" s="247" t="s">
        <v>78</v>
      </c>
      <c r="E79" s="247" t="s">
        <v>88</v>
      </c>
      <c r="F79" s="248" t="s">
        <v>89</v>
      </c>
      <c r="G79" s="55"/>
      <c r="H79" s="55"/>
      <c r="I79" s="55"/>
      <c r="J79" s="163">
        <f t="shared" si="8"/>
        <v>0</v>
      </c>
      <c r="K79" s="57"/>
      <c r="L79" s="57"/>
      <c r="M79" s="57"/>
      <c r="N79" s="57"/>
      <c r="O79" s="57"/>
      <c r="P79" s="57"/>
      <c r="Q79" s="57"/>
      <c r="R79" s="57"/>
      <c r="S79" s="57"/>
      <c r="T79" s="57"/>
      <c r="U79" s="57"/>
      <c r="V79" s="55"/>
      <c r="W79" s="55"/>
      <c r="X79" s="55"/>
      <c r="Y79" s="55"/>
      <c r="Z79" s="57"/>
      <c r="AA79" s="57"/>
      <c r="AB79" s="55"/>
      <c r="AC79" s="55"/>
      <c r="AD79" s="55"/>
      <c r="AE79" s="55"/>
      <c r="AF79" s="55"/>
      <c r="AG79" s="57"/>
      <c r="AH79" s="57"/>
      <c r="AI79" s="163">
        <f t="shared" si="7"/>
        <v>0</v>
      </c>
      <c r="AJ79" s="55"/>
    </row>
    <row r="80" spans="1:38" s="182" customFormat="1" x14ac:dyDescent="0.35">
      <c r="A80" s="245">
        <v>50</v>
      </c>
      <c r="B80" s="249" t="s">
        <v>177</v>
      </c>
      <c r="C80" s="247" t="s">
        <v>95</v>
      </c>
      <c r="D80" s="247" t="s">
        <v>78</v>
      </c>
      <c r="E80" s="247" t="s">
        <v>88</v>
      </c>
      <c r="F80" s="248" t="s">
        <v>89</v>
      </c>
      <c r="G80" s="55"/>
      <c r="H80" s="55"/>
      <c r="I80" s="55"/>
      <c r="J80" s="163">
        <f t="shared" si="8"/>
        <v>0</v>
      </c>
      <c r="K80" s="57"/>
      <c r="L80" s="57"/>
      <c r="M80" s="57"/>
      <c r="N80" s="57"/>
      <c r="O80" s="57"/>
      <c r="P80" s="57"/>
      <c r="Q80" s="57"/>
      <c r="R80" s="57"/>
      <c r="S80" s="57"/>
      <c r="T80" s="57"/>
      <c r="U80" s="57"/>
      <c r="V80" s="55"/>
      <c r="W80" s="55"/>
      <c r="X80" s="55"/>
      <c r="Y80" s="55"/>
      <c r="Z80" s="57"/>
      <c r="AA80" s="57"/>
      <c r="AB80" s="55"/>
      <c r="AC80" s="55"/>
      <c r="AD80" s="55"/>
      <c r="AE80" s="55"/>
      <c r="AF80" s="55"/>
      <c r="AG80" s="57"/>
      <c r="AH80" s="57"/>
      <c r="AI80" s="163">
        <f t="shared" si="7"/>
        <v>0</v>
      </c>
      <c r="AJ80" s="55"/>
    </row>
    <row r="81" spans="1:36" s="182" customFormat="1" x14ac:dyDescent="0.35">
      <c r="A81" s="245">
        <v>51</v>
      </c>
      <c r="B81" s="249" t="s">
        <v>178</v>
      </c>
      <c r="C81" s="247" t="s">
        <v>95</v>
      </c>
      <c r="D81" s="247" t="s">
        <v>78</v>
      </c>
      <c r="E81" s="247" t="s">
        <v>88</v>
      </c>
      <c r="F81" s="248" t="s">
        <v>89</v>
      </c>
      <c r="G81" s="55"/>
      <c r="H81" s="55"/>
      <c r="I81" s="55"/>
      <c r="J81" s="163">
        <f t="shared" si="8"/>
        <v>0</v>
      </c>
      <c r="K81" s="57"/>
      <c r="L81" s="57"/>
      <c r="M81" s="57"/>
      <c r="N81" s="57"/>
      <c r="O81" s="57"/>
      <c r="P81" s="57"/>
      <c r="Q81" s="57"/>
      <c r="R81" s="57"/>
      <c r="S81" s="57"/>
      <c r="T81" s="57"/>
      <c r="U81" s="57"/>
      <c r="V81" s="55"/>
      <c r="W81" s="55"/>
      <c r="X81" s="55"/>
      <c r="Y81" s="55"/>
      <c r="Z81" s="57"/>
      <c r="AA81" s="57"/>
      <c r="AB81" s="55"/>
      <c r="AC81" s="55"/>
      <c r="AD81" s="55"/>
      <c r="AE81" s="55"/>
      <c r="AF81" s="55"/>
      <c r="AG81" s="57"/>
      <c r="AH81" s="57"/>
      <c r="AI81" s="163">
        <f t="shared" si="7"/>
        <v>0</v>
      </c>
      <c r="AJ81" s="55"/>
    </row>
    <row r="82" spans="1:36" s="21" customFormat="1" x14ac:dyDescent="0.35">
      <c r="A82" s="184"/>
      <c r="B82" s="185"/>
      <c r="C82" s="185"/>
      <c r="D82" s="185"/>
      <c r="E82" s="185"/>
      <c r="F82" s="185"/>
      <c r="G82" s="55"/>
      <c r="H82" s="55"/>
      <c r="I82" s="55"/>
      <c r="J82" s="56">
        <f t="shared" si="6"/>
        <v>0</v>
      </c>
      <c r="K82" s="55"/>
      <c r="L82" s="57"/>
      <c r="M82" s="57"/>
      <c r="N82" s="57"/>
      <c r="O82" s="57"/>
      <c r="P82" s="57"/>
      <c r="Q82" s="57"/>
      <c r="R82" s="57"/>
      <c r="S82" s="57"/>
      <c r="T82" s="57"/>
      <c r="U82" s="57"/>
      <c r="V82" s="55"/>
      <c r="W82" s="55"/>
      <c r="X82" s="55"/>
      <c r="Y82" s="55"/>
      <c r="Z82" s="57"/>
      <c r="AA82" s="57"/>
      <c r="AB82" s="55"/>
      <c r="AC82" s="55"/>
      <c r="AD82" s="55"/>
      <c r="AE82" s="55"/>
      <c r="AF82" s="55"/>
      <c r="AG82" s="57"/>
      <c r="AH82" s="57"/>
      <c r="AI82" s="163">
        <f t="shared" si="7"/>
        <v>0</v>
      </c>
      <c r="AJ82" s="55"/>
    </row>
    <row r="83" spans="1:36" s="21" customFormat="1" x14ac:dyDescent="0.35">
      <c r="A83" s="184"/>
      <c r="B83" s="185"/>
      <c r="C83" s="185"/>
      <c r="D83" s="185"/>
      <c r="E83" s="185"/>
      <c r="F83" s="185"/>
      <c r="G83" s="55"/>
      <c r="H83" s="55"/>
      <c r="I83" s="55"/>
      <c r="J83" s="56">
        <f t="shared" si="6"/>
        <v>0</v>
      </c>
      <c r="K83" s="55"/>
      <c r="L83" s="57"/>
      <c r="M83" s="57"/>
      <c r="N83" s="57"/>
      <c r="O83" s="57"/>
      <c r="P83" s="57"/>
      <c r="Q83" s="57"/>
      <c r="R83" s="57"/>
      <c r="S83" s="57"/>
      <c r="T83" s="57"/>
      <c r="U83" s="57"/>
      <c r="V83" s="55"/>
      <c r="W83" s="55"/>
      <c r="X83" s="55"/>
      <c r="Y83" s="55"/>
      <c r="Z83" s="57"/>
      <c r="AA83" s="57"/>
      <c r="AB83" s="55"/>
      <c r="AC83" s="55"/>
      <c r="AD83" s="55"/>
      <c r="AE83" s="55"/>
      <c r="AF83" s="55"/>
      <c r="AG83" s="57"/>
      <c r="AH83" s="57"/>
      <c r="AI83" s="163">
        <f t="shared" si="7"/>
        <v>0</v>
      </c>
      <c r="AJ83" s="55"/>
    </row>
    <row r="84" spans="1:36" s="21" customFormat="1" ht="8.5" customHeight="1" x14ac:dyDescent="0.35">
      <c r="A84" s="62"/>
      <c r="B84" s="63"/>
      <c r="C84" s="64"/>
      <c r="D84" s="64"/>
      <c r="E84" s="63"/>
      <c r="F84" s="64"/>
    </row>
    <row r="85" spans="1:36" s="21" customFormat="1" ht="8.5" customHeight="1" x14ac:dyDescent="0.35">
      <c r="A85" s="187"/>
      <c r="B85" s="188"/>
      <c r="C85" s="189"/>
      <c r="D85" s="189"/>
      <c r="E85" s="188"/>
      <c r="F85" s="189"/>
    </row>
    <row r="86" spans="1:36" s="21" customFormat="1" ht="8.5" customHeight="1" x14ac:dyDescent="0.35">
      <c r="A86" s="187"/>
      <c r="B86" s="188"/>
      <c r="C86" s="189"/>
      <c r="D86" s="189"/>
      <c r="E86" s="188"/>
      <c r="F86" s="189"/>
    </row>
    <row r="87" spans="1:36" s="21" customFormat="1" x14ac:dyDescent="0.35">
      <c r="A87" s="187"/>
      <c r="B87" s="50" t="s">
        <v>445</v>
      </c>
      <c r="C87" s="189"/>
      <c r="D87" s="189"/>
      <c r="E87" s="188"/>
      <c r="F87" s="189"/>
    </row>
    <row r="88" spans="1:36" s="21" customFormat="1" x14ac:dyDescent="0.35">
      <c r="A88" s="245" t="s">
        <v>446</v>
      </c>
      <c r="B88" s="249" t="s">
        <v>447</v>
      </c>
      <c r="C88" s="247" t="s">
        <v>95</v>
      </c>
      <c r="D88" s="247" t="s">
        <v>78</v>
      </c>
      <c r="E88" s="247" t="s">
        <v>448</v>
      </c>
      <c r="F88" s="248" t="s">
        <v>448</v>
      </c>
      <c r="G88" s="57"/>
      <c r="H88" s="57"/>
      <c r="I88" s="57"/>
      <c r="J88" s="57"/>
      <c r="K88" s="57"/>
      <c r="L88" s="57"/>
      <c r="M88" s="57"/>
      <c r="N88" s="57"/>
      <c r="O88" s="57"/>
      <c r="P88" s="57"/>
      <c r="Q88" s="57"/>
      <c r="R88" s="57"/>
      <c r="S88" s="57"/>
      <c r="T88" s="57"/>
      <c r="U88" s="57"/>
      <c r="V88" s="57"/>
      <c r="W88" s="57"/>
      <c r="X88" s="57"/>
      <c r="Y88" s="57"/>
      <c r="Z88" s="57"/>
      <c r="AA88" s="57"/>
      <c r="AB88" s="57"/>
      <c r="AC88" s="57"/>
      <c r="AD88" s="55"/>
      <c r="AE88" s="57"/>
      <c r="AF88" s="57"/>
      <c r="AG88" s="57"/>
      <c r="AH88" s="57"/>
      <c r="AI88" s="57"/>
      <c r="AJ88" s="57"/>
    </row>
    <row r="89" spans="1:36" s="21" customFormat="1" x14ac:dyDescent="0.35">
      <c r="A89" s="245" t="s">
        <v>373</v>
      </c>
      <c r="B89" s="174" t="s">
        <v>374</v>
      </c>
      <c r="C89" s="247" t="s">
        <v>95</v>
      </c>
      <c r="D89" s="247" t="s">
        <v>78</v>
      </c>
      <c r="E89" s="247" t="s">
        <v>111</v>
      </c>
      <c r="F89" s="248" t="s">
        <v>111</v>
      </c>
      <c r="G89" s="57"/>
      <c r="H89" s="57"/>
      <c r="I89" s="57"/>
      <c r="J89" s="57"/>
      <c r="K89" s="57"/>
      <c r="L89" s="57"/>
      <c r="M89" s="57"/>
      <c r="N89" s="57"/>
      <c r="O89" s="57"/>
      <c r="P89" s="57"/>
      <c r="Q89" s="57"/>
      <c r="R89" s="57"/>
      <c r="S89" s="57"/>
      <c r="T89" s="57"/>
      <c r="U89" s="57"/>
      <c r="V89" s="57"/>
      <c r="W89" s="57"/>
      <c r="X89" s="57"/>
      <c r="Y89" s="57"/>
      <c r="Z89" s="57"/>
      <c r="AA89" s="57"/>
      <c r="AB89" s="57"/>
      <c r="AC89" s="57"/>
      <c r="AD89" s="57"/>
      <c r="AE89" s="55"/>
      <c r="AF89" s="55"/>
      <c r="AG89" s="57"/>
      <c r="AH89" s="57"/>
      <c r="AI89" s="57"/>
      <c r="AJ89" s="57"/>
    </row>
    <row r="90" spans="1:36" s="21" customFormat="1" x14ac:dyDescent="0.35">
      <c r="A90" s="184"/>
      <c r="B90" s="185"/>
      <c r="C90" s="185"/>
      <c r="D90" s="185"/>
      <c r="E90" s="185"/>
      <c r="F90" s="185"/>
      <c r="G90" s="57"/>
      <c r="H90" s="57"/>
      <c r="I90" s="57"/>
      <c r="J90" s="57"/>
      <c r="K90" s="57"/>
      <c r="L90" s="57"/>
      <c r="M90" s="57"/>
      <c r="N90" s="57"/>
      <c r="O90" s="57"/>
      <c r="P90" s="57"/>
      <c r="Q90" s="57"/>
      <c r="R90" s="57"/>
      <c r="S90" s="57"/>
      <c r="T90" s="57"/>
      <c r="U90" s="57"/>
      <c r="V90" s="57"/>
      <c r="W90" s="57"/>
      <c r="X90" s="57"/>
      <c r="Y90" s="57"/>
      <c r="Z90" s="57"/>
      <c r="AA90" s="57"/>
      <c r="AB90" s="57"/>
      <c r="AC90" s="57"/>
      <c r="AD90" s="55"/>
      <c r="AE90" s="55"/>
      <c r="AF90" s="55"/>
      <c r="AG90" s="57"/>
      <c r="AH90" s="57"/>
      <c r="AI90" s="57"/>
      <c r="AJ90" s="57"/>
    </row>
    <row r="91" spans="1:36" s="21" customFormat="1" x14ac:dyDescent="0.35">
      <c r="A91" s="184"/>
      <c r="B91" s="185"/>
      <c r="C91" s="185"/>
      <c r="D91" s="185"/>
      <c r="E91" s="185"/>
      <c r="F91" s="185"/>
      <c r="G91" s="57"/>
      <c r="H91" s="57"/>
      <c r="I91" s="57"/>
      <c r="J91" s="57"/>
      <c r="K91" s="57"/>
      <c r="L91" s="57"/>
      <c r="M91" s="57"/>
      <c r="N91" s="57"/>
      <c r="O91" s="57"/>
      <c r="P91" s="57"/>
      <c r="Q91" s="57"/>
      <c r="R91" s="57"/>
      <c r="S91" s="57"/>
      <c r="T91" s="57"/>
      <c r="U91" s="57"/>
      <c r="V91" s="57"/>
      <c r="W91" s="57"/>
      <c r="X91" s="57"/>
      <c r="Y91" s="57"/>
      <c r="Z91" s="57"/>
      <c r="AA91" s="57"/>
      <c r="AB91" s="57"/>
      <c r="AC91" s="57"/>
      <c r="AD91" s="55"/>
      <c r="AE91" s="55"/>
      <c r="AF91" s="55"/>
      <c r="AG91" s="57"/>
      <c r="AH91" s="57"/>
      <c r="AI91" s="57"/>
      <c r="AJ91" s="57"/>
    </row>
    <row r="92" spans="1:36" s="21" customFormat="1" x14ac:dyDescent="0.35">
      <c r="A92" s="187"/>
      <c r="B92" s="188"/>
      <c r="C92" s="189"/>
      <c r="D92" s="189"/>
      <c r="E92" s="188"/>
      <c r="F92" s="189"/>
    </row>
    <row r="93" spans="1:36" s="21" customFormat="1" x14ac:dyDescent="0.35">
      <c r="A93" s="187"/>
      <c r="B93" s="188"/>
      <c r="C93" s="189"/>
      <c r="D93" s="189"/>
      <c r="E93" s="188"/>
      <c r="F93" s="189"/>
    </row>
    <row r="94" spans="1:36" s="21" customFormat="1" ht="15.5" x14ac:dyDescent="0.35">
      <c r="A94" s="16" t="s">
        <v>33</v>
      </c>
      <c r="B94" s="17"/>
      <c r="C94" s="17"/>
      <c r="D94" s="17"/>
      <c r="E94" s="17"/>
      <c r="F94" s="17"/>
      <c r="G94" s="17"/>
      <c r="H94" s="17"/>
      <c r="I94" s="17"/>
      <c r="J94" s="65"/>
      <c r="K94" s="66"/>
      <c r="L94" s="67"/>
    </row>
    <row r="95" spans="1:36" s="129" customFormat="1" ht="42.4" customHeight="1" x14ac:dyDescent="0.35">
      <c r="A95" s="367" t="str">
        <f>Master!$B$33</f>
        <v>By signing this report, I certify to the best of my knowledge and belief that this report is true, complete, and accurate, and the expenditures, disbursements and cash receipts are for the purposes and objectives set forth in the terms and condition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v>
      </c>
      <c r="B95" s="368"/>
      <c r="C95" s="368"/>
      <c r="D95" s="368"/>
      <c r="E95" s="368"/>
      <c r="F95" s="368"/>
      <c r="G95" s="368"/>
      <c r="H95" s="368"/>
      <c r="I95" s="368"/>
      <c r="J95" s="368"/>
      <c r="K95" s="368"/>
      <c r="L95" s="369"/>
      <c r="M95" s="293"/>
      <c r="N95" s="288"/>
      <c r="O95" s="300"/>
      <c r="P95" s="328"/>
      <c r="Q95" s="300"/>
      <c r="R95" s="300"/>
      <c r="S95" s="300"/>
      <c r="T95" s="335"/>
      <c r="U95" s="327"/>
      <c r="V95" s="304"/>
      <c r="W95" s="304"/>
      <c r="X95" s="304"/>
      <c r="Y95" s="304"/>
      <c r="Z95" s="305"/>
      <c r="AA95" s="335"/>
      <c r="AB95" s="304"/>
      <c r="AC95" s="335"/>
      <c r="AD95" s="329"/>
      <c r="AE95" s="335"/>
      <c r="AF95" s="335"/>
      <c r="AG95" s="294"/>
      <c r="AH95" s="283"/>
    </row>
    <row r="96" spans="1:36" s="129" customFormat="1" ht="28.5" customHeight="1" x14ac:dyDescent="0.35">
      <c r="A96" s="367" t="str">
        <f>Master!$B$34</f>
        <v>By signing this report, I certify the above to be accurate and in agreement with this agency's records and that all client demographic and service data has been submitted to the Provider Portal in accordance with the terms of this agency's contract with the Managining Entity.</v>
      </c>
      <c r="B96" s="368"/>
      <c r="C96" s="368"/>
      <c r="D96" s="368"/>
      <c r="E96" s="368"/>
      <c r="F96" s="368"/>
      <c r="G96" s="368"/>
      <c r="H96" s="368"/>
      <c r="I96" s="368"/>
      <c r="J96" s="368"/>
      <c r="K96" s="368"/>
      <c r="L96" s="369"/>
      <c r="M96" s="293"/>
      <c r="N96" s="288"/>
      <c r="O96" s="300"/>
      <c r="P96" s="328"/>
      <c r="Q96" s="300"/>
      <c r="R96" s="300"/>
      <c r="S96" s="300"/>
      <c r="T96" s="335"/>
      <c r="U96" s="327"/>
      <c r="V96" s="304"/>
      <c r="W96" s="304"/>
      <c r="X96" s="304"/>
      <c r="Y96" s="304"/>
      <c r="Z96" s="305"/>
      <c r="AA96" s="335"/>
      <c r="AB96" s="304"/>
      <c r="AC96" s="335"/>
      <c r="AD96" s="329"/>
      <c r="AE96" s="335"/>
      <c r="AF96" s="335"/>
      <c r="AG96" s="294"/>
      <c r="AH96" s="283"/>
    </row>
    <row r="97" spans="1:27" s="129" customFormat="1" ht="15.5" x14ac:dyDescent="0.35">
      <c r="A97" s="221" t="str">
        <f>Master!$B$35</f>
        <v>By signing this report, I certify that, at time of submission, "YTD Units", "YTD Earnings", "YTD Paid Amounts", and "Amount Due" takes into consideration that DCF is the payer of last resort and do not include units that can be billed to other funding sources.</v>
      </c>
      <c r="B97" s="224"/>
      <c r="C97" s="224"/>
      <c r="D97" s="224"/>
      <c r="E97" s="224"/>
      <c r="F97" s="224"/>
      <c r="G97" s="224"/>
      <c r="H97" s="224"/>
      <c r="I97" s="224"/>
      <c r="J97" s="117"/>
      <c r="L97" s="223"/>
    </row>
    <row r="98" spans="1:27" s="21" customFormat="1" ht="15.5" x14ac:dyDescent="0.35">
      <c r="A98" s="22"/>
      <c r="B98" s="23"/>
      <c r="C98" s="23"/>
      <c r="D98" s="23"/>
      <c r="E98" s="23"/>
      <c r="F98" s="23"/>
      <c r="G98" s="23"/>
      <c r="H98" s="23"/>
      <c r="I98" s="23"/>
      <c r="J98" s="20"/>
      <c r="L98" s="68"/>
      <c r="X98" s="129"/>
      <c r="Y98" s="129"/>
      <c r="Z98" s="129"/>
      <c r="AA98" s="129"/>
    </row>
    <row r="99" spans="1:27" s="21" customFormat="1" ht="15.5" x14ac:dyDescent="0.35">
      <c r="A99" s="361">
        <f>Master!$B$38</f>
        <v>0</v>
      </c>
      <c r="B99" s="362"/>
      <c r="C99" s="69"/>
      <c r="D99" s="362">
        <f>Master!$E$38</f>
        <v>0</v>
      </c>
      <c r="E99" s="362"/>
      <c r="F99" s="69"/>
      <c r="G99" s="70">
        <f>Master!$G$38</f>
        <v>0</v>
      </c>
      <c r="H99" s="19"/>
      <c r="I99" s="19"/>
      <c r="J99" s="20"/>
      <c r="L99" s="68"/>
      <c r="X99" s="129"/>
      <c r="Y99" s="129"/>
      <c r="Z99" s="129"/>
      <c r="AA99" s="129"/>
    </row>
    <row r="100" spans="1:27" s="21" customFormat="1" ht="15.5" x14ac:dyDescent="0.35">
      <c r="A100" s="71" t="s">
        <v>34</v>
      </c>
      <c r="B100" s="72"/>
      <c r="C100" s="29"/>
      <c r="D100" s="28" t="s">
        <v>35</v>
      </c>
      <c r="E100" s="29"/>
      <c r="F100" s="73"/>
      <c r="G100" s="28" t="s">
        <v>36</v>
      </c>
      <c r="H100" s="73"/>
      <c r="I100" s="73"/>
      <c r="J100" s="74"/>
      <c r="K100" s="75"/>
      <c r="L100" s="76"/>
      <c r="X100" s="129"/>
      <c r="Y100" s="129"/>
      <c r="Z100" s="129"/>
      <c r="AA100" s="129"/>
    </row>
    <row r="101" spans="1:27" s="21" customFormat="1" x14ac:dyDescent="0.35">
      <c r="A101" s="62"/>
      <c r="B101" s="63"/>
      <c r="C101" s="64"/>
      <c r="D101" s="64"/>
      <c r="E101" s="63"/>
      <c r="F101" s="64"/>
      <c r="X101" s="129"/>
      <c r="Y101" s="129"/>
      <c r="Z101" s="129"/>
      <c r="AA101" s="129"/>
    </row>
    <row r="102" spans="1:27" s="21" customFormat="1" x14ac:dyDescent="0.35">
      <c r="A102" s="77"/>
      <c r="B102" s="64"/>
      <c r="C102" s="64"/>
      <c r="D102" s="64"/>
      <c r="E102" s="64"/>
      <c r="F102" s="64"/>
      <c r="X102" s="129"/>
      <c r="Y102" s="129"/>
      <c r="Z102" s="129"/>
      <c r="AA102" s="129"/>
    </row>
    <row r="103" spans="1:27" s="21" customFormat="1" x14ac:dyDescent="0.35">
      <c r="A103" s="77"/>
      <c r="B103" s="78"/>
      <c r="C103" s="78"/>
      <c r="D103" s="78"/>
      <c r="E103" s="78"/>
      <c r="F103" s="78"/>
      <c r="X103" s="129"/>
      <c r="Y103" s="129"/>
      <c r="Z103" s="129"/>
      <c r="AA103" s="129"/>
    </row>
    <row r="104" spans="1:27" s="21" customFormat="1" x14ac:dyDescent="0.35">
      <c r="A104" s="62"/>
      <c r="B104" s="63"/>
      <c r="C104" s="64"/>
      <c r="D104" s="64"/>
      <c r="E104" s="63"/>
      <c r="F104" s="64"/>
      <c r="X104" s="129"/>
      <c r="Y104" s="129"/>
      <c r="Z104" s="129"/>
      <c r="AA104" s="129"/>
    </row>
    <row r="105" spans="1:27" s="21" customFormat="1" x14ac:dyDescent="0.35">
      <c r="A105" s="62"/>
      <c r="B105" s="63"/>
      <c r="C105" s="64"/>
      <c r="D105" s="64"/>
      <c r="E105" s="63"/>
      <c r="F105" s="64"/>
      <c r="X105" s="129"/>
      <c r="Y105" s="129"/>
      <c r="Z105" s="129"/>
      <c r="AA105" s="129"/>
    </row>
    <row r="106" spans="1:27" s="21" customFormat="1" x14ac:dyDescent="0.35">
      <c r="A106" s="62"/>
      <c r="B106" s="63"/>
      <c r="C106" s="64"/>
      <c r="D106" s="64"/>
      <c r="E106" s="63"/>
      <c r="F106" s="64"/>
      <c r="X106" s="129"/>
      <c r="Y106" s="129"/>
      <c r="Z106" s="129"/>
      <c r="AA106" s="129"/>
    </row>
    <row r="107" spans="1:27" s="21" customFormat="1" x14ac:dyDescent="0.35">
      <c r="A107" s="62"/>
      <c r="B107" s="63"/>
      <c r="C107" s="64"/>
      <c r="D107" s="64"/>
      <c r="E107" s="63"/>
      <c r="F107" s="64"/>
      <c r="X107" s="129"/>
      <c r="Y107" s="129"/>
      <c r="Z107" s="129"/>
      <c r="AA107" s="129"/>
    </row>
    <row r="108" spans="1:27" s="21" customFormat="1" x14ac:dyDescent="0.35">
      <c r="A108" s="62"/>
      <c r="B108" s="63"/>
      <c r="C108" s="64"/>
      <c r="D108" s="64"/>
      <c r="E108" s="63"/>
      <c r="F108" s="64"/>
      <c r="X108" s="129"/>
      <c r="Y108" s="129"/>
      <c r="Z108" s="129"/>
      <c r="AA108" s="129"/>
    </row>
    <row r="109" spans="1:27" s="21" customFormat="1" x14ac:dyDescent="0.35">
      <c r="A109" s="79"/>
      <c r="B109" s="63"/>
      <c r="C109" s="63"/>
      <c r="D109" s="63"/>
      <c r="E109" s="63"/>
      <c r="F109" s="63"/>
      <c r="X109" s="129"/>
      <c r="Y109" s="129"/>
      <c r="Z109" s="129"/>
      <c r="AA109" s="129"/>
    </row>
    <row r="110" spans="1:27" s="21" customFormat="1" x14ac:dyDescent="0.35">
      <c r="A110" s="80"/>
      <c r="B110" s="78"/>
      <c r="C110" s="78"/>
      <c r="D110" s="78"/>
      <c r="E110" s="78"/>
      <c r="F110" s="78"/>
      <c r="X110" s="129"/>
      <c r="Y110" s="129"/>
      <c r="Z110" s="129"/>
      <c r="AA110" s="129"/>
    </row>
    <row r="111" spans="1:27" s="21" customFormat="1" x14ac:dyDescent="0.35">
      <c r="A111" s="62"/>
      <c r="B111" s="63"/>
      <c r="C111" s="64"/>
      <c r="D111" s="64"/>
      <c r="E111" s="63"/>
      <c r="F111" s="64"/>
      <c r="X111" s="129"/>
      <c r="Y111" s="129"/>
      <c r="Z111" s="129"/>
      <c r="AA111" s="129"/>
    </row>
    <row r="112" spans="1:27" s="21" customFormat="1" x14ac:dyDescent="0.35">
      <c r="A112" s="62"/>
      <c r="B112" s="63"/>
      <c r="C112" s="64"/>
      <c r="D112" s="64"/>
      <c r="E112" s="63"/>
      <c r="F112" s="64"/>
      <c r="X112" s="129"/>
      <c r="Y112" s="129"/>
      <c r="Z112" s="129"/>
      <c r="AA112" s="129"/>
    </row>
    <row r="113" spans="1:27" s="21" customFormat="1" x14ac:dyDescent="0.35">
      <c r="A113" s="62"/>
      <c r="B113" s="64"/>
      <c r="C113" s="64"/>
      <c r="D113" s="64"/>
      <c r="E113" s="64"/>
      <c r="F113" s="64"/>
      <c r="X113" s="129"/>
      <c r="Y113" s="129"/>
      <c r="Z113" s="129"/>
      <c r="AA113" s="129"/>
    </row>
    <row r="114" spans="1:27" s="21" customFormat="1" x14ac:dyDescent="0.35">
      <c r="A114" s="62"/>
      <c r="B114" s="63"/>
      <c r="C114" s="64"/>
      <c r="D114" s="64"/>
      <c r="E114" s="63"/>
      <c r="F114" s="64"/>
      <c r="X114" s="129"/>
      <c r="Y114" s="129"/>
      <c r="Z114" s="129"/>
      <c r="AA114" s="129"/>
    </row>
    <row r="115" spans="1:27" s="21" customFormat="1" x14ac:dyDescent="0.35">
      <c r="A115" s="62"/>
      <c r="B115" s="63"/>
      <c r="C115" s="64"/>
      <c r="D115" s="64"/>
      <c r="E115" s="63"/>
      <c r="F115" s="64"/>
      <c r="X115" s="129"/>
      <c r="Y115" s="129"/>
      <c r="Z115" s="129"/>
      <c r="AA115" s="129"/>
    </row>
    <row r="116" spans="1:27" s="21" customFormat="1" x14ac:dyDescent="0.35">
      <c r="A116" s="62"/>
      <c r="B116" s="63"/>
      <c r="C116" s="64"/>
      <c r="D116" s="64"/>
      <c r="E116" s="63"/>
      <c r="F116" s="64"/>
      <c r="X116" s="129"/>
      <c r="Y116" s="129"/>
      <c r="Z116" s="129"/>
      <c r="AA116" s="129"/>
    </row>
    <row r="117" spans="1:27" s="21" customFormat="1" x14ac:dyDescent="0.35">
      <c r="A117" s="62"/>
      <c r="B117" s="64"/>
      <c r="C117" s="64"/>
      <c r="D117" s="64"/>
      <c r="E117" s="64"/>
      <c r="F117" s="64"/>
      <c r="X117" s="129"/>
      <c r="Y117" s="129"/>
      <c r="Z117" s="129"/>
      <c r="AA117" s="129"/>
    </row>
    <row r="118" spans="1:27" s="21" customFormat="1" x14ac:dyDescent="0.35">
      <c r="A118" s="62"/>
      <c r="B118" s="64"/>
      <c r="C118" s="64"/>
      <c r="D118" s="64"/>
      <c r="E118" s="64"/>
      <c r="F118" s="64"/>
      <c r="X118" s="129"/>
      <c r="Y118" s="129"/>
      <c r="Z118" s="129"/>
      <c r="AA118" s="129"/>
    </row>
    <row r="119" spans="1:27" s="21" customFormat="1" x14ac:dyDescent="0.35">
      <c r="A119" s="62"/>
      <c r="B119" s="64"/>
      <c r="C119" s="81"/>
      <c r="D119" s="81"/>
      <c r="E119" s="64"/>
      <c r="F119" s="64"/>
      <c r="G119" s="64"/>
      <c r="X119" s="129"/>
      <c r="Y119" s="129"/>
      <c r="Z119" s="129"/>
      <c r="AA119" s="129"/>
    </row>
    <row r="120" spans="1:27" s="21" customFormat="1" x14ac:dyDescent="0.35">
      <c r="A120" s="62"/>
      <c r="B120" s="64"/>
      <c r="C120" s="81"/>
      <c r="D120" s="81"/>
      <c r="E120" s="64"/>
      <c r="F120" s="64"/>
      <c r="G120" s="64"/>
      <c r="X120" s="129"/>
      <c r="Y120" s="129"/>
      <c r="Z120" s="129"/>
      <c r="AA120" s="129"/>
    </row>
    <row r="121" spans="1:27" s="21" customFormat="1" x14ac:dyDescent="0.35">
      <c r="A121" s="62"/>
      <c r="B121" s="63"/>
      <c r="C121" s="81"/>
      <c r="D121" s="81"/>
      <c r="E121" s="64"/>
      <c r="F121" s="63"/>
      <c r="G121" s="64"/>
      <c r="X121" s="129"/>
      <c r="Y121" s="129"/>
      <c r="Z121" s="129"/>
      <c r="AA121" s="129"/>
    </row>
    <row r="122" spans="1:27" s="21" customFormat="1" x14ac:dyDescent="0.35">
      <c r="A122" s="62"/>
      <c r="B122" s="63"/>
      <c r="C122" s="81"/>
      <c r="D122" s="81"/>
      <c r="E122" s="64"/>
      <c r="F122" s="63"/>
      <c r="G122" s="64"/>
      <c r="X122" s="129"/>
      <c r="Y122" s="129"/>
      <c r="Z122" s="129"/>
      <c r="AA122" s="129"/>
    </row>
    <row r="123" spans="1:27" s="21" customFormat="1" x14ac:dyDescent="0.35">
      <c r="A123" s="62"/>
      <c r="B123" s="63"/>
      <c r="C123" s="81"/>
      <c r="D123" s="81"/>
      <c r="E123" s="64"/>
      <c r="F123" s="63"/>
      <c r="G123" s="64"/>
      <c r="X123" s="129"/>
      <c r="Y123" s="129"/>
      <c r="Z123" s="129"/>
      <c r="AA123" s="129"/>
    </row>
    <row r="124" spans="1:27" s="21" customFormat="1" x14ac:dyDescent="0.35">
      <c r="A124" s="62"/>
      <c r="B124" s="63"/>
      <c r="C124" s="81"/>
      <c r="D124" s="81"/>
      <c r="E124" s="64"/>
      <c r="F124" s="63"/>
      <c r="G124" s="64"/>
      <c r="X124" s="129"/>
      <c r="Y124" s="129"/>
      <c r="Z124" s="129"/>
      <c r="AA124" s="129"/>
    </row>
    <row r="125" spans="1:27" s="21" customFormat="1" x14ac:dyDescent="0.35">
      <c r="A125" s="62"/>
      <c r="B125" s="64"/>
      <c r="C125" s="81"/>
      <c r="D125" s="81"/>
      <c r="E125" s="64"/>
      <c r="F125" s="64"/>
      <c r="G125" s="64"/>
      <c r="X125" s="129"/>
      <c r="Y125" s="129"/>
      <c r="Z125" s="129"/>
      <c r="AA125" s="129"/>
    </row>
    <row r="126" spans="1:27" s="21" customFormat="1" x14ac:dyDescent="0.35">
      <c r="A126" s="62"/>
      <c r="B126" s="64"/>
      <c r="C126" s="81"/>
      <c r="D126" s="81"/>
      <c r="E126" s="64"/>
      <c r="F126" s="64"/>
      <c r="G126" s="64"/>
      <c r="X126" s="129"/>
      <c r="Y126" s="129"/>
      <c r="Z126" s="129"/>
      <c r="AA126" s="129"/>
    </row>
    <row r="127" spans="1:27" s="21" customFormat="1" x14ac:dyDescent="0.35">
      <c r="A127" s="62"/>
      <c r="B127" s="64"/>
      <c r="C127" s="81"/>
      <c r="D127" s="81"/>
      <c r="E127" s="64"/>
      <c r="F127" s="64"/>
      <c r="G127" s="64"/>
      <c r="X127" s="129"/>
      <c r="Y127" s="129"/>
      <c r="Z127" s="129"/>
      <c r="AA127" s="129"/>
    </row>
    <row r="128" spans="1:27" s="21" customFormat="1" x14ac:dyDescent="0.35">
      <c r="A128" s="62"/>
      <c r="B128" s="63"/>
      <c r="C128" s="81"/>
      <c r="D128" s="81"/>
      <c r="E128" s="64"/>
      <c r="F128" s="63"/>
      <c r="G128" s="64"/>
      <c r="X128" s="129"/>
      <c r="Y128" s="129"/>
      <c r="Z128" s="129"/>
      <c r="AA128" s="129"/>
    </row>
    <row r="129" spans="1:27" s="21" customFormat="1" x14ac:dyDescent="0.35">
      <c r="A129" s="62"/>
      <c r="B129" s="64"/>
      <c r="C129" s="81"/>
      <c r="D129" s="81"/>
      <c r="E129" s="64"/>
      <c r="F129" s="64"/>
      <c r="G129" s="64"/>
      <c r="X129" s="129"/>
      <c r="Y129" s="129"/>
      <c r="Z129" s="129"/>
      <c r="AA129" s="129"/>
    </row>
    <row r="130" spans="1:27" s="21" customFormat="1" x14ac:dyDescent="0.35">
      <c r="A130" s="82"/>
      <c r="B130" s="83"/>
      <c r="C130" s="84"/>
      <c r="D130" s="84"/>
      <c r="E130" s="83"/>
      <c r="F130" s="83"/>
      <c r="G130" s="83"/>
      <c r="X130" s="129"/>
      <c r="Y130" s="129"/>
      <c r="Z130" s="129"/>
      <c r="AA130" s="129"/>
    </row>
    <row r="131" spans="1:27" s="21" customFormat="1" x14ac:dyDescent="0.35">
      <c r="A131" s="62"/>
      <c r="B131" s="64"/>
      <c r="C131" s="81"/>
      <c r="D131" s="81"/>
      <c r="E131" s="64"/>
      <c r="F131" s="64"/>
      <c r="G131" s="64"/>
      <c r="X131" s="129"/>
      <c r="Y131" s="129"/>
      <c r="Z131" s="129"/>
      <c r="AA131" s="129"/>
    </row>
    <row r="132" spans="1:27" s="21" customFormat="1" x14ac:dyDescent="0.35">
      <c r="A132" s="62"/>
      <c r="B132" s="63"/>
      <c r="C132" s="81"/>
      <c r="D132" s="81"/>
      <c r="E132" s="64"/>
      <c r="F132" s="63"/>
      <c r="G132" s="64"/>
      <c r="X132" s="129"/>
      <c r="Y132" s="129"/>
      <c r="Z132" s="129"/>
      <c r="AA132" s="129"/>
    </row>
    <row r="133" spans="1:27" x14ac:dyDescent="0.35">
      <c r="X133" s="251"/>
      <c r="Y133" s="251"/>
      <c r="Z133" s="251"/>
      <c r="AA133" s="251"/>
    </row>
    <row r="134" spans="1:27" x14ac:dyDescent="0.35">
      <c r="X134" s="251"/>
      <c r="Y134" s="251"/>
      <c r="Z134" s="251"/>
      <c r="AA134" s="251"/>
    </row>
    <row r="135" spans="1:27" x14ac:dyDescent="0.35">
      <c r="X135" s="251"/>
      <c r="Y135" s="251"/>
      <c r="Z135" s="251"/>
      <c r="AA135" s="251"/>
    </row>
    <row r="136" spans="1:27" x14ac:dyDescent="0.35">
      <c r="X136" s="251"/>
      <c r="Y136" s="251"/>
      <c r="Z136" s="251"/>
      <c r="AA136" s="251"/>
    </row>
    <row r="137" spans="1:27" x14ac:dyDescent="0.35">
      <c r="X137" s="251"/>
      <c r="Y137" s="251"/>
      <c r="Z137" s="251"/>
      <c r="AA137" s="251"/>
    </row>
    <row r="138" spans="1:27" x14ac:dyDescent="0.35">
      <c r="X138" s="251"/>
      <c r="Y138" s="251"/>
      <c r="Z138" s="251"/>
      <c r="AA138" s="251"/>
    </row>
    <row r="139" spans="1:27" x14ac:dyDescent="0.35">
      <c r="X139" s="251"/>
      <c r="Y139" s="251"/>
      <c r="Z139" s="251"/>
      <c r="AA139" s="251"/>
    </row>
    <row r="140" spans="1:27" x14ac:dyDescent="0.35">
      <c r="X140" s="251"/>
      <c r="Y140" s="251"/>
      <c r="Z140" s="251"/>
      <c r="AA140" s="251"/>
    </row>
  </sheetData>
  <sheetProtection algorithmName="SHA-512" hashValue="R+D9fwJUSfssomsNYVnzRUeOGfY5qhpxwI+cD8JuH8YsSy/zHT69eqUti8ZGEgLMJw/h1ckK8fIX7o22zwv+qw==" saltValue="kULaB7lv3/EW7W9WPw5p5g==" spinCount="100000" sheet="1" formatCells="0" formatColumns="0" formatRows="0"/>
  <mergeCells count="15">
    <mergeCell ref="A99:B99"/>
    <mergeCell ref="D99:E99"/>
    <mergeCell ref="C1:F1"/>
    <mergeCell ref="G1:J1"/>
    <mergeCell ref="C2:F2"/>
    <mergeCell ref="G2:J2"/>
    <mergeCell ref="C3:F3"/>
    <mergeCell ref="C4:F4"/>
    <mergeCell ref="C5:F5"/>
    <mergeCell ref="C6:F6"/>
    <mergeCell ref="C7:F7"/>
    <mergeCell ref="C8:F8"/>
    <mergeCell ref="A95:L95"/>
    <mergeCell ref="A96:L96"/>
    <mergeCell ref="K9:AH9"/>
  </mergeCells>
  <hyperlinks>
    <hyperlink ref="AI1" location="Master!A1" display="(Return to Master Tab)" xr:uid="{00000000-0004-0000-0B00-000000000000}"/>
  </hyperlinks>
  <pageMargins left="0.7" right="0.7" top="0.75" bottom="0.75" header="0.3" footer="0.3"/>
  <pageSetup scale="40" orientation="portrait" horizontalDpi="4294967293"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3" tint="0.59999389629810485"/>
  </sheetPr>
  <dimension ref="A1:L171"/>
  <sheetViews>
    <sheetView showGridLines="0" showZeros="0" zoomScaleNormal="100" workbookViewId="0">
      <pane ySplit="12" topLeftCell="A76" activePane="bottomLeft" state="frozen"/>
      <selection activeCell="AI9" sqref="AI9"/>
      <selection pane="bottomLeft" activeCell="B5" sqref="B5"/>
    </sheetView>
  </sheetViews>
  <sheetFormatPr defaultColWidth="9.08984375" defaultRowHeight="14.5" x14ac:dyDescent="0.35"/>
  <cols>
    <col min="1" max="1" width="13.7265625" style="35" bestFit="1" customWidth="1"/>
    <col min="2" max="2" width="43" style="35" bestFit="1" customWidth="1"/>
    <col min="3" max="3" width="12.08984375" style="35" bestFit="1" customWidth="1"/>
    <col min="4" max="4" width="16.26953125" style="35" customWidth="1"/>
    <col min="5" max="5" width="20" style="35" customWidth="1"/>
    <col min="6" max="6" width="21.08984375" style="35" customWidth="1"/>
    <col min="7" max="11" width="17.36328125" style="35" customWidth="1"/>
    <col min="12" max="12" width="13.08984375" style="35" customWidth="1"/>
    <col min="13" max="16384" width="9.08984375" style="35"/>
  </cols>
  <sheetData>
    <row r="1" spans="1:12" x14ac:dyDescent="0.35">
      <c r="A1" s="33" t="str">
        <f>Master!A3</f>
        <v xml:space="preserve">a. </v>
      </c>
      <c r="B1" s="33" t="str">
        <f>Master!B3</f>
        <v>Agency Name:</v>
      </c>
      <c r="C1" s="372">
        <f>Master!C3</f>
        <v>0</v>
      </c>
      <c r="D1" s="372"/>
      <c r="E1" s="372"/>
      <c r="F1" s="373" t="s">
        <v>147</v>
      </c>
      <c r="G1" s="373"/>
      <c r="H1" s="373"/>
      <c r="I1" s="373"/>
      <c r="L1" s="36" t="s">
        <v>39</v>
      </c>
    </row>
    <row r="2" spans="1:12" x14ac:dyDescent="0.35">
      <c r="A2" s="33" t="str">
        <f>Master!A4</f>
        <v xml:space="preserve">b. </v>
      </c>
      <c r="B2" s="33" t="str">
        <f>Master!B4</f>
        <v>Contract No.:</v>
      </c>
      <c r="C2" s="374">
        <f>Master!C4</f>
        <v>0</v>
      </c>
      <c r="D2" s="374"/>
      <c r="E2" s="374"/>
      <c r="F2" s="373" t="s">
        <v>121</v>
      </c>
      <c r="G2" s="373"/>
      <c r="H2" s="373"/>
      <c r="I2" s="373"/>
      <c r="L2" s="303">
        <f>Master!$G$1</f>
        <v>44176</v>
      </c>
    </row>
    <row r="3" spans="1:12" x14ac:dyDescent="0.35">
      <c r="A3" s="33" t="str">
        <f>Master!A5</f>
        <v xml:space="preserve">c. </v>
      </c>
      <c r="B3" s="33" t="str">
        <f>Master!B5</f>
        <v>Month/Year of :</v>
      </c>
      <c r="C3" s="375">
        <f>Master!C5</f>
        <v>0</v>
      </c>
      <c r="D3" s="374"/>
      <c r="E3" s="374"/>
      <c r="F3" s="373" t="s">
        <v>122</v>
      </c>
      <c r="G3" s="373"/>
      <c r="H3" s="373"/>
      <c r="I3" s="373"/>
      <c r="L3" s="37" t="str">
        <f>Master!$G$2</f>
        <v>Version: 3.4.47</v>
      </c>
    </row>
    <row r="4" spans="1:12" x14ac:dyDescent="0.35">
      <c r="A4" s="33" t="str">
        <f>Master!A6</f>
        <v xml:space="preserve">d.  </v>
      </c>
      <c r="B4" s="33" t="str">
        <f>Master!B6</f>
        <v># months in the contract:</v>
      </c>
      <c r="C4" s="374">
        <f>Master!C6</f>
        <v>0</v>
      </c>
      <c r="D4" s="374"/>
      <c r="E4" s="374"/>
      <c r="H4" s="38"/>
    </row>
    <row r="5" spans="1:12" x14ac:dyDescent="0.35">
      <c r="A5" s="33" t="str">
        <f>Master!A7</f>
        <v>e.</v>
      </c>
      <c r="B5" s="33" t="str">
        <f>Master!B7</f>
        <v># months remaining (including month in c.):</v>
      </c>
      <c r="C5" s="374">
        <f>Master!C7</f>
        <v>0</v>
      </c>
      <c r="D5" s="374"/>
      <c r="E5" s="374"/>
    </row>
    <row r="6" spans="1:12" x14ac:dyDescent="0.35">
      <c r="A6" s="33" t="str">
        <f>Master!A8</f>
        <v xml:space="preserve">f.  </v>
      </c>
      <c r="B6" s="33" t="str">
        <f>Master!B8</f>
        <v># months incurred (including month in c.):</v>
      </c>
      <c r="C6" s="374">
        <f>Master!C8</f>
        <v>0</v>
      </c>
      <c r="D6" s="374"/>
      <c r="E6" s="374"/>
    </row>
    <row r="7" spans="1:12" x14ac:dyDescent="0.35">
      <c r="A7" s="33" t="str">
        <f>Master!A9</f>
        <v xml:space="preserve">g.  </v>
      </c>
      <c r="B7" s="33" t="str">
        <f>Master!B9</f>
        <v>Federal ID:</v>
      </c>
      <c r="C7" s="374">
        <f>Master!C9</f>
        <v>0</v>
      </c>
      <c r="D7" s="374"/>
      <c r="E7" s="374"/>
    </row>
    <row r="8" spans="1:12" x14ac:dyDescent="0.35">
      <c r="A8" s="33" t="str">
        <f>Master!A10</f>
        <v>h.</v>
      </c>
      <c r="B8" s="33" t="str">
        <f>Master!B10</f>
        <v>Address:</v>
      </c>
      <c r="C8" s="374">
        <f>Master!C10</f>
        <v>0</v>
      </c>
      <c r="D8" s="374"/>
      <c r="E8" s="374"/>
      <c r="F8" s="85"/>
      <c r="G8" s="85"/>
      <c r="H8" s="85"/>
      <c r="I8" s="85"/>
    </row>
    <row r="10" spans="1:12" ht="42" customHeight="1" x14ac:dyDescent="0.35">
      <c r="A10" s="42" t="s">
        <v>165</v>
      </c>
      <c r="B10" s="86" t="s">
        <v>163</v>
      </c>
      <c r="C10" s="42" t="s">
        <v>47</v>
      </c>
      <c r="D10" s="86" t="s">
        <v>123</v>
      </c>
      <c r="E10" s="86" t="s">
        <v>164</v>
      </c>
      <c r="F10" s="42" t="s">
        <v>54</v>
      </c>
      <c r="G10" s="87" t="s">
        <v>124</v>
      </c>
      <c r="H10" s="86" t="s">
        <v>125</v>
      </c>
      <c r="I10" s="86" t="s">
        <v>126</v>
      </c>
      <c r="J10" s="86" t="s">
        <v>127</v>
      </c>
      <c r="K10" s="86" t="s">
        <v>128</v>
      </c>
      <c r="L10" s="86" t="s">
        <v>129</v>
      </c>
    </row>
    <row r="11" spans="1:12" ht="22.5" customHeight="1" x14ac:dyDescent="0.35">
      <c r="A11" s="88"/>
      <c r="B11" s="88"/>
      <c r="C11" s="44"/>
      <c r="D11" s="89" t="s">
        <v>130</v>
      </c>
      <c r="E11" s="89" t="s">
        <v>130</v>
      </c>
      <c r="F11" s="46" t="s">
        <v>131</v>
      </c>
      <c r="G11" s="90" t="s">
        <v>132</v>
      </c>
      <c r="H11" s="89" t="s">
        <v>133</v>
      </c>
      <c r="I11" s="91" t="s">
        <v>134</v>
      </c>
      <c r="J11" s="89" t="s">
        <v>135</v>
      </c>
      <c r="K11" s="92" t="s">
        <v>136</v>
      </c>
      <c r="L11" s="93" t="s">
        <v>137</v>
      </c>
    </row>
    <row r="12" spans="1:12" x14ac:dyDescent="0.35">
      <c r="A12" s="94">
        <v>1</v>
      </c>
      <c r="B12" s="94">
        <v>2</v>
      </c>
      <c r="C12" s="47">
        <v>3</v>
      </c>
      <c r="D12" s="94">
        <v>4</v>
      </c>
      <c r="E12" s="94">
        <v>5</v>
      </c>
      <c r="F12" s="94">
        <v>6</v>
      </c>
      <c r="G12" s="94">
        <v>7</v>
      </c>
      <c r="H12" s="94">
        <v>8</v>
      </c>
      <c r="I12" s="94">
        <v>9</v>
      </c>
      <c r="J12" s="94">
        <v>10</v>
      </c>
      <c r="K12" s="94">
        <v>11</v>
      </c>
      <c r="L12" s="94">
        <v>12</v>
      </c>
    </row>
    <row r="13" spans="1:12" ht="9" customHeight="1" x14ac:dyDescent="0.35">
      <c r="A13" s="62"/>
      <c r="B13" s="63"/>
      <c r="C13" s="63"/>
      <c r="D13" s="64"/>
    </row>
    <row r="14" spans="1:12" ht="16.5" customHeight="1" x14ac:dyDescent="0.35">
      <c r="A14" s="152"/>
      <c r="B14" s="50" t="s">
        <v>420</v>
      </c>
      <c r="C14" s="63"/>
      <c r="D14" s="64"/>
    </row>
    <row r="15" spans="1:12" x14ac:dyDescent="0.35">
      <c r="A15" s="51">
        <f>'ASA Wrksht'!A15</f>
        <v>18</v>
      </c>
      <c r="B15" s="59" t="str">
        <f>'ASA Wrksht'!B15</f>
        <v>Residential Level 1</v>
      </c>
      <c r="C15" s="53" t="str">
        <f>'ASA Wrksht'!F15</f>
        <v>Days</v>
      </c>
      <c r="D15" s="240">
        <f>VLOOKUP(B15,'CS and Rates'!$B$1:$D$77,3,FALSE)</f>
        <v>247.71</v>
      </c>
      <c r="E15" s="96"/>
      <c r="F15" s="97">
        <f>'ASA Wrksht'!AI15</f>
        <v>0</v>
      </c>
      <c r="G15" s="98">
        <f>D15*F15</f>
        <v>0</v>
      </c>
      <c r="H15" s="101"/>
      <c r="I15" s="99">
        <f t="shared" ref="I15:I23" si="0">ROUND(G15-H15,2)</f>
        <v>0</v>
      </c>
      <c r="J15" s="100" t="str">
        <f t="shared" ref="J15:J23" si="1">IF(E15="","XXXXXXXXXX",ROUND(MAX((E15/$C$4*$C$6)-H15,(E15-H15)/$C$5),2))</f>
        <v>XXXXXXXXXX</v>
      </c>
      <c r="K15" s="101"/>
      <c r="L15" s="163">
        <f t="shared" ref="L15:L23" si="2">IF(D15="",0,IF(D15=0,0,K15/D15))</f>
        <v>0</v>
      </c>
    </row>
    <row r="16" spans="1:12" x14ac:dyDescent="0.35">
      <c r="A16" s="51">
        <f>'ASA Wrksht'!A16</f>
        <v>19</v>
      </c>
      <c r="B16" s="59" t="str">
        <f>'ASA Wrksht'!B16</f>
        <v>Residential Level 2</v>
      </c>
      <c r="C16" s="53" t="str">
        <f>'ASA Wrksht'!F16</f>
        <v>Days</v>
      </c>
      <c r="D16" s="240">
        <f>VLOOKUP(B16,'CS and Rates'!$B$1:$D$77,3,FALSE)</f>
        <v>206.93</v>
      </c>
      <c r="E16" s="96"/>
      <c r="F16" s="97">
        <f>'ASA Wrksht'!AI16</f>
        <v>0</v>
      </c>
      <c r="G16" s="98">
        <f t="shared" ref="G16:G23" si="3">D16*F16</f>
        <v>0</v>
      </c>
      <c r="H16" s="101"/>
      <c r="I16" s="99">
        <f t="shared" si="0"/>
        <v>0</v>
      </c>
      <c r="J16" s="100" t="str">
        <f t="shared" si="1"/>
        <v>XXXXXXXXXX</v>
      </c>
      <c r="K16" s="101"/>
      <c r="L16" s="163">
        <f t="shared" si="2"/>
        <v>0</v>
      </c>
    </row>
    <row r="17" spans="1:12" x14ac:dyDescent="0.35">
      <c r="A17" s="51">
        <f>'ASA Wrksht'!A17</f>
        <v>20</v>
      </c>
      <c r="B17" s="59" t="str">
        <f>'ASA Wrksht'!B17</f>
        <v>Residential Level 3</v>
      </c>
      <c r="C17" s="53" t="str">
        <f>'ASA Wrksht'!F17</f>
        <v>Days</v>
      </c>
      <c r="D17" s="240">
        <f>VLOOKUP(B17,'CS and Rates'!$B$1:$D$77,3,FALSE)</f>
        <v>123.21</v>
      </c>
      <c r="E17" s="96"/>
      <c r="F17" s="97">
        <f>'ASA Wrksht'!AI17</f>
        <v>0</v>
      </c>
      <c r="G17" s="98">
        <f t="shared" si="3"/>
        <v>0</v>
      </c>
      <c r="H17" s="101"/>
      <c r="I17" s="99">
        <f t="shared" si="0"/>
        <v>0</v>
      </c>
      <c r="J17" s="100" t="str">
        <f t="shared" si="1"/>
        <v>XXXXXXXXXX</v>
      </c>
      <c r="K17" s="101"/>
      <c r="L17" s="163">
        <f t="shared" si="2"/>
        <v>0</v>
      </c>
    </row>
    <row r="18" spans="1:12" x14ac:dyDescent="0.35">
      <c r="A18" s="51">
        <f>'ASA Wrksht'!A18</f>
        <v>21</v>
      </c>
      <c r="B18" s="59" t="str">
        <f>'ASA Wrksht'!B18</f>
        <v>Residential Level 4</v>
      </c>
      <c r="C18" s="53" t="str">
        <f>'ASA Wrksht'!F18</f>
        <v>Days</v>
      </c>
      <c r="D18" s="240">
        <f>VLOOKUP(B18,'CS and Rates'!$B$1:$D$77,3,FALSE)</f>
        <v>73.400000000000006</v>
      </c>
      <c r="E18" s="96"/>
      <c r="F18" s="97">
        <f>'ASA Wrksht'!AI18</f>
        <v>0</v>
      </c>
      <c r="G18" s="98">
        <f t="shared" si="3"/>
        <v>0</v>
      </c>
      <c r="H18" s="101"/>
      <c r="I18" s="99">
        <f t="shared" si="0"/>
        <v>0</v>
      </c>
      <c r="J18" s="100" t="str">
        <f t="shared" si="1"/>
        <v>XXXXXXXXXX</v>
      </c>
      <c r="K18" s="101"/>
      <c r="L18" s="163">
        <f t="shared" si="2"/>
        <v>0</v>
      </c>
    </row>
    <row r="19" spans="1:12" x14ac:dyDescent="0.35">
      <c r="A19" s="51">
        <f>'ASA Wrksht'!A19</f>
        <v>36</v>
      </c>
      <c r="B19" s="59" t="str">
        <f>'ASA Wrksht'!B19</f>
        <v>Room &amp; Board Level 1</v>
      </c>
      <c r="C19" s="53" t="str">
        <f>'ASA Wrksht'!F19</f>
        <v>Days</v>
      </c>
      <c r="D19" s="240">
        <f>VLOOKUP(B19,'CS and Rates'!$B$1:$D$77,3,FALSE)</f>
        <v>135.07</v>
      </c>
      <c r="E19" s="96"/>
      <c r="F19" s="97">
        <f>'ASA Wrksht'!AI19</f>
        <v>0</v>
      </c>
      <c r="G19" s="98">
        <f t="shared" si="3"/>
        <v>0</v>
      </c>
      <c r="H19" s="101"/>
      <c r="I19" s="99">
        <f t="shared" si="0"/>
        <v>0</v>
      </c>
      <c r="J19" s="100" t="str">
        <f t="shared" si="1"/>
        <v>XXXXXXXXXX</v>
      </c>
      <c r="K19" s="101"/>
      <c r="L19" s="163">
        <f t="shared" si="2"/>
        <v>0</v>
      </c>
    </row>
    <row r="20" spans="1:12" x14ac:dyDescent="0.35">
      <c r="A20" s="51">
        <f>'ASA Wrksht'!A20</f>
        <v>37</v>
      </c>
      <c r="B20" s="59" t="str">
        <f>'ASA Wrksht'!B20</f>
        <v>Room &amp; Board Level 2</v>
      </c>
      <c r="C20" s="53" t="str">
        <f>'ASA Wrksht'!F20</f>
        <v>Days</v>
      </c>
      <c r="D20" s="240">
        <f>VLOOKUP(B20,'CS and Rates'!$B$1:$D$77,3,FALSE)</f>
        <v>103.72</v>
      </c>
      <c r="E20" s="96"/>
      <c r="F20" s="97">
        <f>'ASA Wrksht'!AI20</f>
        <v>0</v>
      </c>
      <c r="G20" s="98">
        <f t="shared" si="3"/>
        <v>0</v>
      </c>
      <c r="H20" s="101"/>
      <c r="I20" s="99">
        <f t="shared" si="0"/>
        <v>0</v>
      </c>
      <c r="J20" s="100" t="str">
        <f t="shared" si="1"/>
        <v>XXXXXXXXXX</v>
      </c>
      <c r="K20" s="101"/>
      <c r="L20" s="163">
        <f t="shared" si="2"/>
        <v>0</v>
      </c>
    </row>
    <row r="21" spans="1:12" x14ac:dyDescent="0.35">
      <c r="A21" s="51">
        <f>'ASA Wrksht'!A21</f>
        <v>38</v>
      </c>
      <c r="B21" s="59" t="str">
        <f>'ASA Wrksht'!B21</f>
        <v>Room &amp; Board Level 3</v>
      </c>
      <c r="C21" s="53" t="str">
        <f>'ASA Wrksht'!F21</f>
        <v>Days</v>
      </c>
      <c r="D21" s="240">
        <f>VLOOKUP(B21,'CS and Rates'!$B$1:$D$77,3,FALSE)</f>
        <v>67.849999999999994</v>
      </c>
      <c r="E21" s="96"/>
      <c r="F21" s="97">
        <f>'ASA Wrksht'!AI21</f>
        <v>0</v>
      </c>
      <c r="G21" s="98">
        <f t="shared" si="3"/>
        <v>0</v>
      </c>
      <c r="H21" s="101"/>
      <c r="I21" s="99">
        <f t="shared" si="0"/>
        <v>0</v>
      </c>
      <c r="J21" s="100" t="str">
        <f t="shared" si="1"/>
        <v>XXXXXXXXXX</v>
      </c>
      <c r="K21" s="101"/>
      <c r="L21" s="163">
        <f t="shared" si="2"/>
        <v>0</v>
      </c>
    </row>
    <row r="22" spans="1:12" x14ac:dyDescent="0.35">
      <c r="A22" s="51">
        <f>'ASA Wrksht'!A22</f>
        <v>0</v>
      </c>
      <c r="B22" s="186">
        <f>'ASA Wrksht'!B22</f>
        <v>0</v>
      </c>
      <c r="C22" s="206">
        <f>'ASA Wrksht'!F22</f>
        <v>0</v>
      </c>
      <c r="D22" s="190"/>
      <c r="E22" s="96"/>
      <c r="F22" s="97">
        <f>'ASA Wrksht'!AI22</f>
        <v>0</v>
      </c>
      <c r="G22" s="98">
        <f t="shared" si="3"/>
        <v>0</v>
      </c>
      <c r="H22" s="101"/>
      <c r="I22" s="99">
        <f t="shared" si="0"/>
        <v>0</v>
      </c>
      <c r="J22" s="100" t="str">
        <f t="shared" si="1"/>
        <v>XXXXXXXXXX</v>
      </c>
      <c r="K22" s="101"/>
      <c r="L22" s="163">
        <f t="shared" si="2"/>
        <v>0</v>
      </c>
    </row>
    <row r="23" spans="1:12" ht="15.75" customHeight="1" x14ac:dyDescent="0.35">
      <c r="A23" s="51">
        <f>'ASA Wrksht'!A23</f>
        <v>0</v>
      </c>
      <c r="B23" s="186">
        <f>'ASA Wrksht'!B23</f>
        <v>0</v>
      </c>
      <c r="C23" s="206">
        <f>'ASA Wrksht'!F23</f>
        <v>0</v>
      </c>
      <c r="D23" s="190"/>
      <c r="E23" s="96"/>
      <c r="F23" s="97">
        <f>'ASA Wrksht'!AI23</f>
        <v>0</v>
      </c>
      <c r="G23" s="98">
        <f t="shared" si="3"/>
        <v>0</v>
      </c>
      <c r="H23" s="101"/>
      <c r="I23" s="99">
        <f t="shared" si="0"/>
        <v>0</v>
      </c>
      <c r="J23" s="100" t="str">
        <f t="shared" si="1"/>
        <v>XXXXXXXXXX</v>
      </c>
      <c r="K23" s="101"/>
      <c r="L23" s="163">
        <f t="shared" si="2"/>
        <v>0</v>
      </c>
    </row>
    <row r="24" spans="1:12" ht="6.75" customHeight="1" x14ac:dyDescent="0.35">
      <c r="A24" s="62">
        <f>'ASA Wrksht'!A24</f>
        <v>0</v>
      </c>
      <c r="B24" s="63">
        <f>'ASA Wrksht'!B24</f>
        <v>0</v>
      </c>
      <c r="C24" s="63">
        <f>'ASA Wrksht'!F24</f>
        <v>0</v>
      </c>
      <c r="D24" s="64"/>
      <c r="J24" s="102"/>
    </row>
    <row r="25" spans="1:12" ht="15" customHeight="1" thickBot="1" x14ac:dyDescent="0.4">
      <c r="A25" s="153" t="s">
        <v>289</v>
      </c>
      <c r="B25" s="104" t="s">
        <v>420</v>
      </c>
      <c r="C25" s="104"/>
      <c r="D25" s="105"/>
      <c r="E25" s="106"/>
      <c r="F25" s="107">
        <f>SUM(F14:F24)</f>
        <v>0</v>
      </c>
      <c r="G25" s="133">
        <f>SUM(G14:G24)</f>
        <v>0</v>
      </c>
      <c r="H25" s="133">
        <f>SUM(H14:H24)</f>
        <v>0</v>
      </c>
      <c r="I25" s="133">
        <f>SUM(I14:I24)</f>
        <v>0</v>
      </c>
      <c r="J25" s="108">
        <f>IFERROR(ROUND(MAX((E25/$C$4*$C$6)-H25,(E25-H25)/$C$5),2),0)</f>
        <v>0</v>
      </c>
      <c r="K25" s="109">
        <f>SUM(K14:K24)</f>
        <v>0</v>
      </c>
      <c r="L25" s="107">
        <f>SUM(L14:L24)</f>
        <v>0</v>
      </c>
    </row>
    <row r="26" spans="1:12" ht="15" customHeight="1" thickBot="1" x14ac:dyDescent="0.4">
      <c r="A26" s="77">
        <f>'ASA Wrksht'!A26</f>
        <v>0</v>
      </c>
      <c r="B26" s="77">
        <f>'ASA Wrksht'!B26</f>
        <v>0</v>
      </c>
      <c r="C26" s="48">
        <f>'ASA Wrksht'!F26</f>
        <v>0</v>
      </c>
      <c r="D26" s="77"/>
      <c r="E26" s="110" t="str">
        <f>IF((SUM(E14:E24))&gt;E25,"Please check funding above","")</f>
        <v/>
      </c>
      <c r="K26" s="111">
        <f>MIN(J25,I25)</f>
        <v>0</v>
      </c>
      <c r="L26" s="112" t="s">
        <v>138</v>
      </c>
    </row>
    <row r="27" spans="1:12" ht="16.5" customHeight="1" x14ac:dyDescent="0.35">
      <c r="A27" s="152"/>
      <c r="B27" s="50" t="s">
        <v>421</v>
      </c>
      <c r="C27" s="63"/>
      <c r="D27" s="64"/>
      <c r="F27" s="251"/>
    </row>
    <row r="28" spans="1:12" x14ac:dyDescent="0.35">
      <c r="A28" s="51">
        <f>'ASA Wrksht'!A28</f>
        <v>29</v>
      </c>
      <c r="B28" s="59" t="str">
        <f>'ASA Wrksht'!B28</f>
        <v>Aftercare -  Individual</v>
      </c>
      <c r="C28" s="53" t="str">
        <f>'ASA Wrksht'!F28</f>
        <v>Hours</v>
      </c>
      <c r="D28" s="240">
        <f>VLOOKUP(B28,'CS and Rates'!$B$1:$D$77,3,FALSE)</f>
        <v>62.57</v>
      </c>
      <c r="E28" s="96"/>
      <c r="F28" s="309">
        <f>'ASA Wrksht'!AI28</f>
        <v>0</v>
      </c>
      <c r="G28" s="98">
        <f t="shared" ref="G28:G60" si="4">D28*F28</f>
        <v>0</v>
      </c>
      <c r="H28" s="101"/>
      <c r="I28" s="99">
        <f t="shared" ref="I28:I61" si="5">ROUND(G28-H28,2)</f>
        <v>0</v>
      </c>
      <c r="J28" s="100" t="str">
        <f t="shared" ref="J28:J61" si="6">IF(E28="","XXXXXXXXXX",ROUND(MAX((E28/$C$4*$C$6)-H28,(E28-H28)/$C$5),2))</f>
        <v>XXXXXXXXXX</v>
      </c>
      <c r="K28" s="101"/>
      <c r="L28" s="163">
        <f t="shared" ref="L28:L61" si="7">IF(D28="",0,IF(D28=0,0,K28/D28))</f>
        <v>0</v>
      </c>
    </row>
    <row r="29" spans="1:12" x14ac:dyDescent="0.35">
      <c r="A29" s="51">
        <f>'ASA Wrksht'!A29</f>
        <v>43</v>
      </c>
      <c r="B29" s="59" t="str">
        <f>'ASA Wrksht'!B29</f>
        <v>Aftercare - Group</v>
      </c>
      <c r="C29" s="53" t="str">
        <f>'ASA Wrksht'!F29</f>
        <v>Hours</v>
      </c>
      <c r="D29" s="240">
        <f>VLOOKUP(B29,'CS and Rates'!$B$1:$D$77,3,FALSE)</f>
        <v>15.64</v>
      </c>
      <c r="E29" s="96"/>
      <c r="F29" s="309">
        <f>'ASA Wrksht'!AI29</f>
        <v>0</v>
      </c>
      <c r="G29" s="98">
        <f t="shared" si="4"/>
        <v>0</v>
      </c>
      <c r="H29" s="101"/>
      <c r="I29" s="99">
        <f t="shared" si="5"/>
        <v>0</v>
      </c>
      <c r="J29" s="100" t="str">
        <f t="shared" si="6"/>
        <v>XXXXXXXXXX</v>
      </c>
      <c r="K29" s="101"/>
      <c r="L29" s="163">
        <f t="shared" si="7"/>
        <v>0</v>
      </c>
    </row>
    <row r="30" spans="1:12" x14ac:dyDescent="0.35">
      <c r="A30" s="51">
        <f>'ASA Wrksht'!A30</f>
        <v>1</v>
      </c>
      <c r="B30" s="59" t="str">
        <f>'ASA Wrksht'!B30</f>
        <v>Assessment</v>
      </c>
      <c r="C30" s="53" t="str">
        <f>'ASA Wrksht'!F30</f>
        <v>Hours</v>
      </c>
      <c r="D30" s="240">
        <f>VLOOKUP(B30,'CS and Rates'!$B$1:$D$77,3,FALSE)</f>
        <v>89.4</v>
      </c>
      <c r="E30" s="96"/>
      <c r="F30" s="309">
        <f>'ASA Wrksht'!AI30</f>
        <v>0</v>
      </c>
      <c r="G30" s="98">
        <f t="shared" si="4"/>
        <v>0</v>
      </c>
      <c r="H30" s="101"/>
      <c r="I30" s="99">
        <f t="shared" si="5"/>
        <v>0</v>
      </c>
      <c r="J30" s="100" t="str">
        <f t="shared" si="6"/>
        <v>XXXXXXXXXX</v>
      </c>
      <c r="K30" s="101"/>
      <c r="L30" s="163">
        <f t="shared" si="7"/>
        <v>0</v>
      </c>
    </row>
    <row r="31" spans="1:12" x14ac:dyDescent="0.35">
      <c r="A31" s="51">
        <f>'ASA Wrksht'!A31</f>
        <v>2</v>
      </c>
      <c r="B31" s="59" t="str">
        <f>'ASA Wrksht'!B31</f>
        <v>Case Management</v>
      </c>
      <c r="C31" s="53" t="str">
        <f>'ASA Wrksht'!F31</f>
        <v>Hours</v>
      </c>
      <c r="D31" s="240">
        <f>VLOOKUP(B31,'CS and Rates'!$B$1:$D$77,3,FALSE)</f>
        <v>71.12</v>
      </c>
      <c r="E31" s="96"/>
      <c r="F31" s="309">
        <f>'ASA Wrksht'!AI31</f>
        <v>0</v>
      </c>
      <c r="G31" s="98">
        <f t="shared" si="4"/>
        <v>0</v>
      </c>
      <c r="H31" s="101"/>
      <c r="I31" s="99">
        <f t="shared" si="5"/>
        <v>0</v>
      </c>
      <c r="J31" s="100" t="str">
        <f t="shared" si="6"/>
        <v>XXXXXXXXXX</v>
      </c>
      <c r="K31" s="101"/>
      <c r="L31" s="163">
        <f t="shared" si="7"/>
        <v>0</v>
      </c>
    </row>
    <row r="32" spans="1:12" x14ac:dyDescent="0.35">
      <c r="A32" s="51">
        <f>'ASA Wrksht'!A32</f>
        <v>5</v>
      </c>
      <c r="B32" s="59" t="str">
        <f>'ASA Wrksht'!B32</f>
        <v>Day Care Services</v>
      </c>
      <c r="C32" s="53" t="str">
        <f>'ASA Wrksht'!F32</f>
        <v>Hours</v>
      </c>
      <c r="D32" s="240">
        <f>VLOOKUP(B32,'CS and Rates'!$B$1:$D$77,3,FALSE)</f>
        <v>52.42</v>
      </c>
      <c r="E32" s="96"/>
      <c r="F32" s="309">
        <f>'ASA Wrksht'!AI32</f>
        <v>0</v>
      </c>
      <c r="G32" s="98">
        <f t="shared" si="4"/>
        <v>0</v>
      </c>
      <c r="H32" s="101"/>
      <c r="I32" s="99">
        <f t="shared" si="5"/>
        <v>0</v>
      </c>
      <c r="J32" s="100" t="str">
        <f t="shared" si="6"/>
        <v>XXXXXXXXXX</v>
      </c>
      <c r="K32" s="101"/>
      <c r="L32" s="163">
        <f t="shared" si="7"/>
        <v>0</v>
      </c>
    </row>
    <row r="33" spans="1:12" x14ac:dyDescent="0.35">
      <c r="A33" s="51">
        <f>'ASA Wrksht'!A33</f>
        <v>6</v>
      </c>
      <c r="B33" s="59" t="str">
        <f>'ASA Wrksht'!B33</f>
        <v>Day Treatment</v>
      </c>
      <c r="C33" s="53" t="str">
        <f>'ASA Wrksht'!F33</f>
        <v>Days</v>
      </c>
      <c r="D33" s="240">
        <f>VLOOKUP(B33,'CS and Rates'!$B$1:$D$77,3,FALSE)</f>
        <v>52.42</v>
      </c>
      <c r="E33" s="96"/>
      <c r="F33" s="309">
        <f>'ASA Wrksht'!AI33</f>
        <v>0</v>
      </c>
      <c r="G33" s="98">
        <f t="shared" si="4"/>
        <v>0</v>
      </c>
      <c r="H33" s="101"/>
      <c r="I33" s="99">
        <f t="shared" si="5"/>
        <v>0</v>
      </c>
      <c r="J33" s="100" t="str">
        <f t="shared" si="6"/>
        <v>XXXXXXXXXX</v>
      </c>
      <c r="K33" s="101"/>
      <c r="L33" s="163">
        <f t="shared" si="7"/>
        <v>0</v>
      </c>
    </row>
    <row r="34" spans="1:12" x14ac:dyDescent="0.35">
      <c r="A34" s="51">
        <f>'ASA Wrksht'!A35</f>
        <v>28</v>
      </c>
      <c r="B34" s="59" t="str">
        <f>'ASA Wrksht'!B35</f>
        <v>Incidental Expenses</v>
      </c>
      <c r="C34" s="53" t="str">
        <f>'ASA Wrksht'!F35</f>
        <v>1 Unit = $1.00</v>
      </c>
      <c r="D34" s="240">
        <f>VLOOKUP(B34,'CS and Rates'!$B$1:$D$77,3,FALSE)</f>
        <v>1</v>
      </c>
      <c r="E34" s="96"/>
      <c r="F34" s="309">
        <f>'ASA Wrksht'!AI35</f>
        <v>0</v>
      </c>
      <c r="G34" s="98">
        <f t="shared" si="4"/>
        <v>0</v>
      </c>
      <c r="H34" s="101"/>
      <c r="I34" s="99">
        <f t="shared" si="5"/>
        <v>0</v>
      </c>
      <c r="J34" s="100" t="str">
        <f t="shared" si="6"/>
        <v>XXXXXXXXXX</v>
      </c>
      <c r="K34" s="101"/>
      <c r="L34" s="163">
        <f t="shared" si="7"/>
        <v>0</v>
      </c>
    </row>
    <row r="35" spans="1:12" s="182" customFormat="1" x14ac:dyDescent="0.35">
      <c r="A35" s="245">
        <f>'ASA Wrksht'!A36</f>
        <v>30</v>
      </c>
      <c r="B35" s="249" t="str">
        <f>'ASA Wrksht'!B36</f>
        <v>Information and Referal</v>
      </c>
      <c r="C35" s="247" t="str">
        <f>'ASA Wrksht'!F36</f>
        <v>Hours</v>
      </c>
      <c r="D35" s="240">
        <f>VLOOKUP(B35,'CS and Rates'!$B$1:$D$77,3,FALSE)</f>
        <v>32.03</v>
      </c>
      <c r="E35" s="191"/>
      <c r="F35" s="309">
        <f>'ASA Wrksht'!AI36</f>
        <v>0</v>
      </c>
      <c r="G35" s="168">
        <f t="shared" ref="G35" si="8">D35*F35</f>
        <v>0</v>
      </c>
      <c r="H35" s="193"/>
      <c r="I35" s="169">
        <f t="shared" ref="I35" si="9">ROUND(G35-H35,2)</f>
        <v>0</v>
      </c>
      <c r="J35" s="192" t="str">
        <f t="shared" ref="J35" si="10">IF(E35="","XXXXXXXXXX",ROUND(MAX((E35/$C$4*$C$6)-H35,(E35-H35)/$C$5),2))</f>
        <v>XXXXXXXXXX</v>
      </c>
      <c r="K35" s="193"/>
      <c r="L35" s="163">
        <f t="shared" si="7"/>
        <v>0</v>
      </c>
    </row>
    <row r="36" spans="1:12" x14ac:dyDescent="0.35">
      <c r="A36" s="51">
        <f>'ASA Wrksht'!A37</f>
        <v>8</v>
      </c>
      <c r="B36" s="59" t="str">
        <f>'ASA Wrksht'!B37</f>
        <v>In-Home &amp; On Site</v>
      </c>
      <c r="C36" s="53" t="str">
        <f>'ASA Wrksht'!F37</f>
        <v>Hours</v>
      </c>
      <c r="D36" s="240">
        <f>VLOOKUP(B36,'CS and Rates'!$B$1:$D$77,3,FALSE)</f>
        <v>84.53</v>
      </c>
      <c r="E36" s="96"/>
      <c r="F36" s="309">
        <f>'ASA Wrksht'!AI37</f>
        <v>0</v>
      </c>
      <c r="G36" s="98">
        <f t="shared" si="4"/>
        <v>0</v>
      </c>
      <c r="H36" s="101"/>
      <c r="I36" s="99">
        <f t="shared" si="5"/>
        <v>0</v>
      </c>
      <c r="J36" s="100" t="str">
        <f t="shared" si="6"/>
        <v>XXXXXXXXXX</v>
      </c>
      <c r="K36" s="101"/>
      <c r="L36" s="163">
        <f t="shared" si="7"/>
        <v>0</v>
      </c>
    </row>
    <row r="37" spans="1:12" x14ac:dyDescent="0.35">
      <c r="A37" s="51">
        <f>'ASA Wrksht'!A38</f>
        <v>42</v>
      </c>
      <c r="B37" s="59" t="str">
        <f>'ASA Wrksht'!B38</f>
        <v>Intervention - Group</v>
      </c>
      <c r="C37" s="53" t="str">
        <f>'ASA Wrksht'!F38</f>
        <v>Hours</v>
      </c>
      <c r="D37" s="240">
        <f>VLOOKUP(B37,'CS and Rates'!$B$1:$D$77,3,FALSE)</f>
        <v>18.62</v>
      </c>
      <c r="E37" s="96"/>
      <c r="F37" s="309">
        <f>'ASA Wrksht'!AI38</f>
        <v>0</v>
      </c>
      <c r="G37" s="98">
        <f t="shared" si="4"/>
        <v>0</v>
      </c>
      <c r="H37" s="101"/>
      <c r="I37" s="99">
        <f t="shared" si="5"/>
        <v>0</v>
      </c>
      <c r="J37" s="100" t="str">
        <f t="shared" si="6"/>
        <v>XXXXXXXXXX</v>
      </c>
      <c r="K37" s="101"/>
      <c r="L37" s="163">
        <f t="shared" si="7"/>
        <v>0</v>
      </c>
    </row>
    <row r="38" spans="1:12" x14ac:dyDescent="0.35">
      <c r="A38" s="51">
        <f>'ASA Wrksht'!A39</f>
        <v>11</v>
      </c>
      <c r="B38" s="59" t="str">
        <f>'ASA Wrksht'!B39</f>
        <v>Intervention - Individual</v>
      </c>
      <c r="C38" s="53" t="str">
        <f>'ASA Wrksht'!F39</f>
        <v>Hours</v>
      </c>
      <c r="D38" s="240">
        <f>VLOOKUP(B38,'CS and Rates'!$B$1:$D$77,3,FALSE)</f>
        <v>74.48</v>
      </c>
      <c r="E38" s="96"/>
      <c r="F38" s="309">
        <f>'ASA Wrksht'!AI39</f>
        <v>0</v>
      </c>
      <c r="G38" s="98">
        <f t="shared" si="4"/>
        <v>0</v>
      </c>
      <c r="H38" s="101"/>
      <c r="I38" s="99">
        <f t="shared" si="5"/>
        <v>0</v>
      </c>
      <c r="J38" s="100" t="str">
        <f t="shared" si="6"/>
        <v>XXXXXXXXXX</v>
      </c>
      <c r="K38" s="101"/>
      <c r="L38" s="163">
        <f t="shared" si="7"/>
        <v>0</v>
      </c>
    </row>
    <row r="39" spans="1:12" x14ac:dyDescent="0.35">
      <c r="A39" s="51">
        <f>'ASA Wrksht'!A40</f>
        <v>12</v>
      </c>
      <c r="B39" s="59" t="str">
        <f>'ASA Wrksht'!B40</f>
        <v>Medical Services</v>
      </c>
      <c r="C39" s="53" t="str">
        <f>'ASA Wrksht'!F40</f>
        <v>Hours</v>
      </c>
      <c r="D39" s="240">
        <f>VLOOKUP(B39,'CS and Rates'!$B$1:$D$77,3,FALSE)</f>
        <v>378.79</v>
      </c>
      <c r="E39" s="96"/>
      <c r="F39" s="309">
        <f>'ASA Wrksht'!AI40</f>
        <v>0</v>
      </c>
      <c r="G39" s="98">
        <f t="shared" si="4"/>
        <v>0</v>
      </c>
      <c r="H39" s="101"/>
      <c r="I39" s="99">
        <f t="shared" si="5"/>
        <v>0</v>
      </c>
      <c r="J39" s="100" t="str">
        <f t="shared" si="6"/>
        <v>XXXXXXXXXX</v>
      </c>
      <c r="K39" s="101"/>
      <c r="L39" s="163">
        <f t="shared" si="7"/>
        <v>0</v>
      </c>
    </row>
    <row r="40" spans="1:12" x14ac:dyDescent="0.35">
      <c r="A40" s="51">
        <f>'ASA Wrksht'!A41</f>
        <v>13</v>
      </c>
      <c r="B40" s="59" t="str">
        <f>'ASA Wrksht'!B41</f>
        <v>Medication-Assisted Treatment</v>
      </c>
      <c r="C40" s="53" t="str">
        <f>'ASA Wrksht'!F41</f>
        <v>Dosage</v>
      </c>
      <c r="D40" s="240">
        <f>VLOOKUP(B40,'CS and Rates'!$B$1:$D$77,3,FALSE)</f>
        <v>8.8000000000000007</v>
      </c>
      <c r="E40" s="96"/>
      <c r="F40" s="97">
        <f>'ASA Wrksht'!AI41</f>
        <v>0</v>
      </c>
      <c r="G40" s="98">
        <f t="shared" si="4"/>
        <v>0</v>
      </c>
      <c r="H40" s="101"/>
      <c r="I40" s="99">
        <f t="shared" si="5"/>
        <v>0</v>
      </c>
      <c r="J40" s="100" t="str">
        <f t="shared" si="6"/>
        <v>XXXXXXXXXX</v>
      </c>
      <c r="K40" s="101"/>
      <c r="L40" s="163">
        <f t="shared" si="7"/>
        <v>0</v>
      </c>
    </row>
    <row r="41" spans="1:12" x14ac:dyDescent="0.35">
      <c r="A41" s="51">
        <f>'ASA Wrksht'!A42</f>
        <v>35</v>
      </c>
      <c r="B41" s="59" t="str">
        <f>'ASA Wrksht'!B42</f>
        <v>Outpatient - Group</v>
      </c>
      <c r="C41" s="53" t="str">
        <f>'ASA Wrksht'!F42</f>
        <v>Hours</v>
      </c>
      <c r="D41" s="240">
        <f>VLOOKUP(B41,'CS and Rates'!$B$1:$D$77,3,FALSE)</f>
        <v>22.44</v>
      </c>
      <c r="E41" s="96"/>
      <c r="F41" s="97">
        <f>'ASA Wrksht'!AI42</f>
        <v>0</v>
      </c>
      <c r="G41" s="98">
        <f t="shared" si="4"/>
        <v>0</v>
      </c>
      <c r="H41" s="101"/>
      <c r="I41" s="99">
        <f t="shared" si="5"/>
        <v>0</v>
      </c>
      <c r="J41" s="100" t="str">
        <f t="shared" si="6"/>
        <v>XXXXXXXXXX</v>
      </c>
      <c r="K41" s="101"/>
      <c r="L41" s="163">
        <f t="shared" si="7"/>
        <v>0</v>
      </c>
    </row>
    <row r="42" spans="1:12" x14ac:dyDescent="0.35">
      <c r="A42" s="51">
        <f>'ASA Wrksht'!A43</f>
        <v>14</v>
      </c>
      <c r="B42" s="59" t="str">
        <f>'ASA Wrksht'!B43</f>
        <v>Outpatient - Individual</v>
      </c>
      <c r="C42" s="53" t="str">
        <f>'ASA Wrksht'!F43</f>
        <v>Hours</v>
      </c>
      <c r="D42" s="240">
        <f>VLOOKUP(B42,'CS and Rates'!$B$1:$D$77,3,FALSE)</f>
        <v>89.76</v>
      </c>
      <c r="E42" s="96"/>
      <c r="F42" s="97">
        <f>'ASA Wrksht'!AI43</f>
        <v>0</v>
      </c>
      <c r="G42" s="98">
        <f t="shared" si="4"/>
        <v>0</v>
      </c>
      <c r="H42" s="101"/>
      <c r="I42" s="99">
        <f t="shared" si="5"/>
        <v>0</v>
      </c>
      <c r="J42" s="100" t="str">
        <f t="shared" si="6"/>
        <v>XXXXXXXXXX</v>
      </c>
      <c r="K42" s="101"/>
      <c r="L42" s="163">
        <f t="shared" si="7"/>
        <v>0</v>
      </c>
    </row>
    <row r="43" spans="1:12" x14ac:dyDescent="0.35">
      <c r="A43" s="51">
        <f>'ASA Wrksht'!A44</f>
        <v>15</v>
      </c>
      <c r="B43" s="59" t="str">
        <f>'ASA Wrksht'!B44</f>
        <v>Outreach (Client Specific)</v>
      </c>
      <c r="C43" s="53" t="str">
        <f>'ASA Wrksht'!F44</f>
        <v>Hours</v>
      </c>
      <c r="D43" s="240">
        <f>VLOOKUP(B43,'CS and Rates'!$B$1:$D$77,3,FALSE)</f>
        <v>57.62</v>
      </c>
      <c r="E43" s="96"/>
      <c r="F43" s="97">
        <f>'ASA Wrksht'!AI44</f>
        <v>0</v>
      </c>
      <c r="G43" s="98">
        <f t="shared" si="4"/>
        <v>0</v>
      </c>
      <c r="H43" s="101"/>
      <c r="I43" s="99">
        <f t="shared" si="5"/>
        <v>0</v>
      </c>
      <c r="J43" s="100" t="str">
        <f t="shared" si="6"/>
        <v>XXXXXXXXXX</v>
      </c>
      <c r="K43" s="101"/>
      <c r="L43" s="163">
        <f t="shared" si="7"/>
        <v>0</v>
      </c>
    </row>
    <row r="44" spans="1:12" s="182" customFormat="1" x14ac:dyDescent="0.35">
      <c r="A44" s="245">
        <f>'ASA Wrksht'!A45</f>
        <v>15</v>
      </c>
      <c r="B44" s="249" t="str">
        <f>'ASA Wrksht'!B45</f>
        <v>Outreach (Non-Client Specific)</v>
      </c>
      <c r="C44" s="247" t="str">
        <f>'ASA Wrksht'!F45</f>
        <v>Hours</v>
      </c>
      <c r="D44" s="240">
        <f>VLOOKUP(B44,'CS and Rates'!$B$1:$D$77,3,FALSE)</f>
        <v>57.62</v>
      </c>
      <c r="E44" s="191"/>
      <c r="F44" s="97">
        <f>'ASA Wrksht'!AI45</f>
        <v>0</v>
      </c>
      <c r="G44" s="168">
        <f t="shared" ref="G44" si="11">D44*F44</f>
        <v>0</v>
      </c>
      <c r="H44" s="193"/>
      <c r="I44" s="169">
        <f t="shared" ref="I44" si="12">ROUND(G44-H44,2)</f>
        <v>0</v>
      </c>
      <c r="J44" s="192" t="str">
        <f t="shared" ref="J44" si="13">IF(E44="","XXXXXXXXXX",ROUND(MAX((E44/$C$4*$C$6)-H44,(E44-H44)/$C$5),2))</f>
        <v>XXXXXXXXXX</v>
      </c>
      <c r="K44" s="193"/>
      <c r="L44" s="163">
        <f t="shared" si="7"/>
        <v>0</v>
      </c>
    </row>
    <row r="45" spans="1:12" x14ac:dyDescent="0.35">
      <c r="A45" s="51">
        <f>'ASA Wrksht'!A46</f>
        <v>47</v>
      </c>
      <c r="B45" s="59" t="str">
        <f>'ASA Wrksht'!B46</f>
        <v>Recovery Support - Group</v>
      </c>
      <c r="C45" s="53" t="str">
        <f>'ASA Wrksht'!F46</f>
        <v>Hours</v>
      </c>
      <c r="D45" s="240">
        <f>VLOOKUP(B45,'CS and Rates'!$B$1:$D$77,3,FALSE)</f>
        <v>15.1</v>
      </c>
      <c r="E45" s="96"/>
      <c r="F45" s="97">
        <f>'ASA Wrksht'!AI46</f>
        <v>0</v>
      </c>
      <c r="G45" s="98">
        <f t="shared" si="4"/>
        <v>0</v>
      </c>
      <c r="H45" s="101"/>
      <c r="I45" s="99">
        <f t="shared" si="5"/>
        <v>0</v>
      </c>
      <c r="J45" s="100" t="str">
        <f t="shared" si="6"/>
        <v>XXXXXXXXXX</v>
      </c>
      <c r="K45" s="101"/>
      <c r="L45" s="163">
        <f t="shared" si="7"/>
        <v>0</v>
      </c>
    </row>
    <row r="46" spans="1:12" x14ac:dyDescent="0.35">
      <c r="A46" s="51">
        <f>'ASA Wrksht'!A47</f>
        <v>46</v>
      </c>
      <c r="B46" s="59" t="str">
        <f>'ASA Wrksht'!B47</f>
        <v>Recovery Support - Individual</v>
      </c>
      <c r="C46" s="53" t="str">
        <f>'ASA Wrksht'!F47</f>
        <v>Hours</v>
      </c>
      <c r="D46" s="240">
        <f>VLOOKUP(B46,'CS and Rates'!$B$1:$D$77,3,FALSE)</f>
        <v>60.41</v>
      </c>
      <c r="E46" s="96"/>
      <c r="F46" s="97">
        <f>'ASA Wrksht'!AI47</f>
        <v>0</v>
      </c>
      <c r="G46" s="98">
        <f t="shared" si="4"/>
        <v>0</v>
      </c>
      <c r="H46" s="101"/>
      <c r="I46" s="99">
        <f t="shared" si="5"/>
        <v>0</v>
      </c>
      <c r="J46" s="100" t="str">
        <f t="shared" si="6"/>
        <v>XXXXXXXXXX</v>
      </c>
      <c r="K46" s="101"/>
      <c r="L46" s="163">
        <f t="shared" si="7"/>
        <v>0</v>
      </c>
    </row>
    <row r="47" spans="1:12" x14ac:dyDescent="0.35">
      <c r="A47" s="51">
        <f>'ASA Wrksht'!A48</f>
        <v>22</v>
      </c>
      <c r="B47" s="59" t="str">
        <f>'ASA Wrksht'!B48</f>
        <v>Respite Services</v>
      </c>
      <c r="C47" s="53" t="str">
        <f>'ASA Wrksht'!F48</f>
        <v>Hours</v>
      </c>
      <c r="D47" s="240">
        <f>VLOOKUP(B47,'CS and Rates'!$B$1:$D$77,3,FALSE)</f>
        <v>0</v>
      </c>
      <c r="E47" s="96"/>
      <c r="F47" s="97">
        <f>'ASA Wrksht'!AI48</f>
        <v>0</v>
      </c>
      <c r="G47" s="98">
        <f t="shared" si="4"/>
        <v>0</v>
      </c>
      <c r="H47" s="101"/>
      <c r="I47" s="99">
        <f t="shared" si="5"/>
        <v>0</v>
      </c>
      <c r="J47" s="100" t="str">
        <f t="shared" si="6"/>
        <v>XXXXXXXXXX</v>
      </c>
      <c r="K47" s="101"/>
      <c r="L47" s="163">
        <f t="shared" si="7"/>
        <v>0</v>
      </c>
    </row>
    <row r="48" spans="1:12" x14ac:dyDescent="0.35">
      <c r="A48" s="51">
        <f>'ASA Wrksht'!A49</f>
        <v>25</v>
      </c>
      <c r="B48" s="59" t="str">
        <f>'ASA Wrksht'!B49</f>
        <v>Supported Employment</v>
      </c>
      <c r="C48" s="53" t="str">
        <f>'ASA Wrksht'!F49</f>
        <v>Hours</v>
      </c>
      <c r="D48" s="240">
        <f>VLOOKUP(B48,'CS and Rates'!$B$1:$D$77,3,FALSE)</f>
        <v>67.62</v>
      </c>
      <c r="E48" s="96"/>
      <c r="F48" s="97">
        <f>'ASA Wrksht'!AI49</f>
        <v>0</v>
      </c>
      <c r="G48" s="98">
        <f t="shared" si="4"/>
        <v>0</v>
      </c>
      <c r="H48" s="101"/>
      <c r="I48" s="99">
        <f t="shared" si="5"/>
        <v>0</v>
      </c>
      <c r="J48" s="100" t="str">
        <f t="shared" si="6"/>
        <v>XXXXXXXXXX</v>
      </c>
      <c r="K48" s="101"/>
      <c r="L48" s="163">
        <f t="shared" si="7"/>
        <v>0</v>
      </c>
    </row>
    <row r="49" spans="1:12" x14ac:dyDescent="0.35">
      <c r="A49" s="51">
        <f>'ASA Wrksht'!A50</f>
        <v>26</v>
      </c>
      <c r="B49" s="59" t="str">
        <f>'ASA Wrksht'!B50</f>
        <v>Supportive Housing/Living</v>
      </c>
      <c r="C49" s="53" t="str">
        <f>'ASA Wrksht'!F50</f>
        <v>Hours</v>
      </c>
      <c r="D49" s="240">
        <f>VLOOKUP(B49,'CS and Rates'!$B$1:$D$77,3,FALSE)</f>
        <v>70.38</v>
      </c>
      <c r="E49" s="96"/>
      <c r="F49" s="97">
        <f>'ASA Wrksht'!AI50</f>
        <v>0</v>
      </c>
      <c r="G49" s="98">
        <f t="shared" si="4"/>
        <v>0</v>
      </c>
      <c r="H49" s="101"/>
      <c r="I49" s="99">
        <f t="shared" si="5"/>
        <v>0</v>
      </c>
      <c r="J49" s="100" t="str">
        <f t="shared" si="6"/>
        <v>XXXXXXXXXX</v>
      </c>
      <c r="K49" s="101"/>
      <c r="L49" s="163">
        <f t="shared" si="7"/>
        <v>0</v>
      </c>
    </row>
    <row r="50" spans="1:12" x14ac:dyDescent="0.35">
      <c r="A50" s="51">
        <f>'ASA Wrksht'!A51</f>
        <v>27</v>
      </c>
      <c r="B50" s="59" t="str">
        <f>'ASA Wrksht'!B51</f>
        <v>Treatment Alternatives for Safer Communities (TASC)</v>
      </c>
      <c r="C50" s="53" t="str">
        <f>'ASA Wrksht'!F51</f>
        <v>Hours</v>
      </c>
      <c r="D50" s="240">
        <f>VLOOKUP(B50,'CS and Rates'!$B$1:$D$77,3,FALSE)</f>
        <v>71.349999999999994</v>
      </c>
      <c r="E50" s="96"/>
      <c r="F50" s="97">
        <f>'ASA Wrksht'!AI51</f>
        <v>0</v>
      </c>
      <c r="G50" s="98">
        <f t="shared" si="4"/>
        <v>0</v>
      </c>
      <c r="H50" s="101"/>
      <c r="I50" s="99">
        <f t="shared" si="5"/>
        <v>0</v>
      </c>
      <c r="J50" s="100" t="str">
        <f t="shared" si="6"/>
        <v>XXXXXXXXXX</v>
      </c>
      <c r="K50" s="101"/>
      <c r="L50" s="163">
        <f t="shared" si="7"/>
        <v>0</v>
      </c>
    </row>
    <row r="51" spans="1:12" x14ac:dyDescent="0.35">
      <c r="A51" s="51" t="str">
        <f>'ASA Wrksht'!A52</f>
        <v>TBD</v>
      </c>
      <c r="B51" s="59" t="str">
        <f>'ASA Wrksht'!B52</f>
        <v>Cost Reimbursement Expenses</v>
      </c>
      <c r="C51" s="53" t="str">
        <f>'ASA Wrksht'!F52</f>
        <v>TBD</v>
      </c>
      <c r="D51" s="240">
        <f>VLOOKUP(B51,'CS and Rates'!$B$1:$D$77,3,FALSE)</f>
        <v>1</v>
      </c>
      <c r="E51" s="96"/>
      <c r="F51" s="97">
        <f>'ASA Wrksht'!AI52</f>
        <v>0</v>
      </c>
      <c r="G51" s="98">
        <f t="shared" si="4"/>
        <v>0</v>
      </c>
      <c r="H51" s="101"/>
      <c r="I51" s="99">
        <f t="shared" si="5"/>
        <v>0</v>
      </c>
      <c r="J51" s="100" t="str">
        <f t="shared" si="6"/>
        <v>XXXXXXXXXX</v>
      </c>
      <c r="K51" s="101"/>
      <c r="L51" s="163">
        <f t="shared" si="7"/>
        <v>0</v>
      </c>
    </row>
    <row r="52" spans="1:12" s="182" customFormat="1" x14ac:dyDescent="0.35">
      <c r="A52" s="245">
        <f>'ASA Wrksht'!A53</f>
        <v>0</v>
      </c>
      <c r="B52" s="249">
        <f>'ASA Wrksht'!B53</f>
        <v>0</v>
      </c>
      <c r="C52" s="206">
        <f>'ASA Wrksht'!F53</f>
        <v>0</v>
      </c>
      <c r="D52" s="190"/>
      <c r="E52" s="191"/>
      <c r="F52" s="97">
        <f>'ASA Wrksht'!AI53</f>
        <v>0</v>
      </c>
      <c r="G52" s="168">
        <f t="shared" ref="G52:G59" si="14">D52*F52</f>
        <v>0</v>
      </c>
      <c r="H52" s="193"/>
      <c r="I52" s="169">
        <f t="shared" ref="I52:I59" si="15">ROUND(G52-H52,2)</f>
        <v>0</v>
      </c>
      <c r="J52" s="192" t="str">
        <f t="shared" ref="J52:J59" si="16">IF(E52="","XXXXXXXXXX",ROUND(MAX((E52/$C$4*$C$6)-H52,(E52-H52)/$C$5),2))</f>
        <v>XXXXXXXXXX</v>
      </c>
      <c r="K52" s="193"/>
      <c r="L52" s="163">
        <f t="shared" si="7"/>
        <v>0</v>
      </c>
    </row>
    <row r="53" spans="1:12" s="182" customFormat="1" x14ac:dyDescent="0.35">
      <c r="A53" s="245">
        <f>'ASA Wrksht'!A54</f>
        <v>0</v>
      </c>
      <c r="B53" s="249">
        <f>'ASA Wrksht'!B54</f>
        <v>0</v>
      </c>
      <c r="C53" s="206">
        <f>'ASA Wrksht'!F54</f>
        <v>0</v>
      </c>
      <c r="D53" s="190"/>
      <c r="E53" s="191"/>
      <c r="F53" s="97">
        <f>'ASA Wrksht'!AI54</f>
        <v>0</v>
      </c>
      <c r="G53" s="168">
        <f t="shared" si="14"/>
        <v>0</v>
      </c>
      <c r="H53" s="193"/>
      <c r="I53" s="169">
        <f t="shared" si="15"/>
        <v>0</v>
      </c>
      <c r="J53" s="192" t="str">
        <f t="shared" si="16"/>
        <v>XXXXXXXXXX</v>
      </c>
      <c r="K53" s="193"/>
      <c r="L53" s="163">
        <f t="shared" si="7"/>
        <v>0</v>
      </c>
    </row>
    <row r="54" spans="1:12" s="182" customFormat="1" x14ac:dyDescent="0.35">
      <c r="A54" s="245">
        <f>'ASA Wrksht'!A55</f>
        <v>0</v>
      </c>
      <c r="B54" s="249">
        <f>'ASA Wrksht'!B55</f>
        <v>0</v>
      </c>
      <c r="C54" s="206">
        <f>'ASA Wrksht'!F55</f>
        <v>0</v>
      </c>
      <c r="D54" s="190"/>
      <c r="E54" s="191"/>
      <c r="F54" s="97">
        <f>'ASA Wrksht'!AI55</f>
        <v>0</v>
      </c>
      <c r="G54" s="168">
        <f t="shared" si="14"/>
        <v>0</v>
      </c>
      <c r="H54" s="193"/>
      <c r="I54" s="169">
        <f t="shared" si="15"/>
        <v>0</v>
      </c>
      <c r="J54" s="192" t="str">
        <f t="shared" si="16"/>
        <v>XXXXXXXXXX</v>
      </c>
      <c r="K54" s="193"/>
      <c r="L54" s="163">
        <f t="shared" si="7"/>
        <v>0</v>
      </c>
    </row>
    <row r="55" spans="1:12" s="182" customFormat="1" x14ac:dyDescent="0.35">
      <c r="A55" s="245">
        <f>'ASA Wrksht'!A56</f>
        <v>0</v>
      </c>
      <c r="B55" s="249">
        <f>'ASA Wrksht'!B56</f>
        <v>0</v>
      </c>
      <c r="C55" s="206">
        <f>'ASA Wrksht'!F56</f>
        <v>0</v>
      </c>
      <c r="D55" s="190"/>
      <c r="E55" s="191"/>
      <c r="F55" s="97">
        <f>'ASA Wrksht'!AI56</f>
        <v>0</v>
      </c>
      <c r="G55" s="168">
        <f t="shared" si="14"/>
        <v>0</v>
      </c>
      <c r="H55" s="193"/>
      <c r="I55" s="169">
        <f t="shared" si="15"/>
        <v>0</v>
      </c>
      <c r="J55" s="192" t="str">
        <f t="shared" si="16"/>
        <v>XXXXXXXXXX</v>
      </c>
      <c r="K55" s="193"/>
      <c r="L55" s="163">
        <f t="shared" si="7"/>
        <v>0</v>
      </c>
    </row>
    <row r="56" spans="1:12" s="182" customFormat="1" x14ac:dyDescent="0.35">
      <c r="A56" s="245">
        <f>'ASA Wrksht'!A57</f>
        <v>0</v>
      </c>
      <c r="B56" s="249">
        <f>'ASA Wrksht'!B57</f>
        <v>0</v>
      </c>
      <c r="C56" s="206">
        <f>'ASA Wrksht'!F57</f>
        <v>0</v>
      </c>
      <c r="D56" s="190"/>
      <c r="E56" s="191"/>
      <c r="F56" s="97">
        <f>'ASA Wrksht'!AI57</f>
        <v>0</v>
      </c>
      <c r="G56" s="168">
        <f t="shared" si="14"/>
        <v>0</v>
      </c>
      <c r="H56" s="193"/>
      <c r="I56" s="169">
        <f t="shared" si="15"/>
        <v>0</v>
      </c>
      <c r="J56" s="192" t="str">
        <f t="shared" si="16"/>
        <v>XXXXXXXXXX</v>
      </c>
      <c r="K56" s="193"/>
      <c r="L56" s="163">
        <f t="shared" si="7"/>
        <v>0</v>
      </c>
    </row>
    <row r="57" spans="1:12" s="182" customFormat="1" x14ac:dyDescent="0.35">
      <c r="A57" s="245">
        <f>'ASA Wrksht'!A58</f>
        <v>0</v>
      </c>
      <c r="B57" s="249">
        <f>'ASA Wrksht'!B58</f>
        <v>0</v>
      </c>
      <c r="C57" s="206">
        <f>'ASA Wrksht'!F58</f>
        <v>0</v>
      </c>
      <c r="D57" s="190"/>
      <c r="E57" s="191"/>
      <c r="F57" s="97">
        <f>'ASA Wrksht'!AI58</f>
        <v>0</v>
      </c>
      <c r="G57" s="168">
        <f t="shared" si="14"/>
        <v>0</v>
      </c>
      <c r="H57" s="193"/>
      <c r="I57" s="169">
        <f t="shared" si="15"/>
        <v>0</v>
      </c>
      <c r="J57" s="192" t="str">
        <f t="shared" si="16"/>
        <v>XXXXXXXXXX</v>
      </c>
      <c r="K57" s="193"/>
      <c r="L57" s="163">
        <f t="shared" si="7"/>
        <v>0</v>
      </c>
    </row>
    <row r="58" spans="1:12" s="182" customFormat="1" x14ac:dyDescent="0.35">
      <c r="A58" s="245">
        <f>'ASA Wrksht'!A59</f>
        <v>0</v>
      </c>
      <c r="B58" s="249">
        <f>'ASA Wrksht'!B59</f>
        <v>0</v>
      </c>
      <c r="C58" s="206">
        <f>'ASA Wrksht'!F59</f>
        <v>0</v>
      </c>
      <c r="D58" s="190"/>
      <c r="E58" s="191"/>
      <c r="F58" s="97">
        <f>'ASA Wrksht'!AI59</f>
        <v>0</v>
      </c>
      <c r="G58" s="168">
        <f t="shared" si="14"/>
        <v>0</v>
      </c>
      <c r="H58" s="193"/>
      <c r="I58" s="169">
        <f t="shared" si="15"/>
        <v>0</v>
      </c>
      <c r="J58" s="192" t="str">
        <f t="shared" si="16"/>
        <v>XXXXXXXXXX</v>
      </c>
      <c r="K58" s="193"/>
      <c r="L58" s="163">
        <f t="shared" si="7"/>
        <v>0</v>
      </c>
    </row>
    <row r="59" spans="1:12" s="182" customFormat="1" x14ac:dyDescent="0.35">
      <c r="A59" s="245">
        <f>'ASA Wrksht'!A60</f>
        <v>0</v>
      </c>
      <c r="B59" s="249">
        <f>'ASA Wrksht'!B60</f>
        <v>0</v>
      </c>
      <c r="C59" s="206">
        <f>'ASA Wrksht'!F60</f>
        <v>0</v>
      </c>
      <c r="D59" s="190"/>
      <c r="E59" s="191"/>
      <c r="F59" s="97">
        <f>'ASA Wrksht'!AI60</f>
        <v>0</v>
      </c>
      <c r="G59" s="168">
        <f t="shared" si="14"/>
        <v>0</v>
      </c>
      <c r="H59" s="193"/>
      <c r="I59" s="169">
        <f t="shared" si="15"/>
        <v>0</v>
      </c>
      <c r="J59" s="192" t="str">
        <f t="shared" si="16"/>
        <v>XXXXXXXXXX</v>
      </c>
      <c r="K59" s="193"/>
      <c r="L59" s="163">
        <f t="shared" si="7"/>
        <v>0</v>
      </c>
    </row>
    <row r="60" spans="1:12" x14ac:dyDescent="0.35">
      <c r="A60" s="51">
        <f>'ASA Wrksht'!A61</f>
        <v>0</v>
      </c>
      <c r="B60" s="186">
        <f>'ASA Wrksht'!B61</f>
        <v>0</v>
      </c>
      <c r="C60" s="206">
        <f>'ASA Wrksht'!F61</f>
        <v>0</v>
      </c>
      <c r="D60" s="190"/>
      <c r="E60" s="96"/>
      <c r="F60" s="97">
        <f>'ASA Wrksht'!AI61</f>
        <v>0</v>
      </c>
      <c r="G60" s="98">
        <f t="shared" si="4"/>
        <v>0</v>
      </c>
      <c r="H60" s="101"/>
      <c r="I60" s="99">
        <f t="shared" si="5"/>
        <v>0</v>
      </c>
      <c r="J60" s="100" t="str">
        <f t="shared" si="6"/>
        <v>XXXXXXXXXX</v>
      </c>
      <c r="K60" s="101"/>
      <c r="L60" s="163">
        <f t="shared" si="7"/>
        <v>0</v>
      </c>
    </row>
    <row r="61" spans="1:12" x14ac:dyDescent="0.35">
      <c r="A61" s="51">
        <f>'ASA Wrksht'!A62</f>
        <v>0</v>
      </c>
      <c r="B61" s="186">
        <f>'ASA Wrksht'!B62</f>
        <v>0</v>
      </c>
      <c r="C61" s="206">
        <f>'ASA Wrksht'!F62</f>
        <v>0</v>
      </c>
      <c r="D61" s="190"/>
      <c r="E61" s="96"/>
      <c r="F61" s="97">
        <f>'ASA Wrksht'!AI62</f>
        <v>0</v>
      </c>
      <c r="G61" s="98">
        <f>D61*F61</f>
        <v>0</v>
      </c>
      <c r="H61" s="101"/>
      <c r="I61" s="99">
        <f t="shared" si="5"/>
        <v>0</v>
      </c>
      <c r="J61" s="100" t="str">
        <f t="shared" si="6"/>
        <v>XXXXXXXXXX</v>
      </c>
      <c r="K61" s="101"/>
      <c r="L61" s="163">
        <f t="shared" si="7"/>
        <v>0</v>
      </c>
    </row>
    <row r="62" spans="1:12" ht="6.75" customHeight="1" x14ac:dyDescent="0.35">
      <c r="A62" s="62">
        <f>'ASA Wrksht'!A63</f>
        <v>0</v>
      </c>
      <c r="B62" s="63">
        <f>'ASA Wrksht'!B63</f>
        <v>0</v>
      </c>
      <c r="C62" s="63">
        <f>'ASA Wrksht'!F63</f>
        <v>0</v>
      </c>
      <c r="D62" s="64"/>
      <c r="J62" s="102"/>
    </row>
    <row r="63" spans="1:12" ht="15" customHeight="1" thickBot="1" x14ac:dyDescent="0.4">
      <c r="A63" s="153" t="s">
        <v>289</v>
      </c>
      <c r="B63" s="104" t="s">
        <v>421</v>
      </c>
      <c r="C63" s="104"/>
      <c r="D63" s="105"/>
      <c r="E63" s="106"/>
      <c r="F63" s="107">
        <f>SUM(F27:F62)</f>
        <v>0</v>
      </c>
      <c r="G63" s="107">
        <f>SUM(G27:G62)</f>
        <v>0</v>
      </c>
      <c r="H63" s="107">
        <f>SUM(H27:H62)</f>
        <v>0</v>
      </c>
      <c r="I63" s="199">
        <f>SUM(I27:I62)</f>
        <v>0</v>
      </c>
      <c r="J63" s="108">
        <f>IFERROR(ROUND(MAX((E63/$C$4*$C$6)-H63,(E63-H63)/$C$5),2),0)</f>
        <v>0</v>
      </c>
      <c r="K63" s="109">
        <f>SUM(K27:K62)</f>
        <v>0</v>
      </c>
      <c r="L63" s="107">
        <f>SUM(L27:L62)</f>
        <v>0</v>
      </c>
    </row>
    <row r="64" spans="1:12" ht="15" customHeight="1" thickBot="1" x14ac:dyDescent="0.4">
      <c r="A64" s="77">
        <f>'ASA Wrksht'!A65</f>
        <v>0</v>
      </c>
      <c r="B64" s="77">
        <f>'ASA Wrksht'!B65</f>
        <v>0</v>
      </c>
      <c r="C64" s="48">
        <f>'ASA Wrksht'!F65</f>
        <v>0</v>
      </c>
      <c r="D64" s="77"/>
      <c r="E64" s="110" t="str">
        <f>IF((SUM(E27:E62))&gt;E63,"Please check funding above","")</f>
        <v/>
      </c>
      <c r="K64" s="111">
        <f>MIN(J63,I63)</f>
        <v>0</v>
      </c>
      <c r="L64" s="112" t="s">
        <v>138</v>
      </c>
    </row>
    <row r="65" spans="1:12" ht="16.5" customHeight="1" x14ac:dyDescent="0.35">
      <c r="A65" s="152"/>
      <c r="B65" s="50" t="s">
        <v>422</v>
      </c>
      <c r="C65" s="63"/>
      <c r="D65" s="64"/>
    </row>
    <row r="66" spans="1:12" x14ac:dyDescent="0.35">
      <c r="A66" s="51">
        <f>'ASA Wrksht'!A67</f>
        <v>4</v>
      </c>
      <c r="B66" s="59" t="str">
        <f>'ASA Wrksht'!B67</f>
        <v>Crisis Support/Emergency - Client Specific</v>
      </c>
      <c r="C66" s="53" t="str">
        <f>'ASA Wrksht'!F67</f>
        <v>Hours</v>
      </c>
      <c r="D66" s="240">
        <f>VLOOKUP(B66,'CS and Rates'!$B$1:$D$77,3,FALSE)</f>
        <v>66.34</v>
      </c>
      <c r="E66" s="96"/>
      <c r="F66" s="97">
        <f>'ASA Wrksht'!AI67</f>
        <v>0</v>
      </c>
      <c r="G66" s="98">
        <f t="shared" ref="G66:G71" si="17">D66*F66</f>
        <v>0</v>
      </c>
      <c r="H66" s="101"/>
      <c r="I66" s="99">
        <f t="shared" ref="I66:I71" si="18">ROUND(G66-H66,2)</f>
        <v>0</v>
      </c>
      <c r="J66" s="100" t="str">
        <f t="shared" ref="J66:J71" si="19">IF(E66="","XXXXXXXXXX",ROUND(MAX((E66/$C$4*$C$6)-H66,(E66-H66)/$C$5),2))</f>
        <v>XXXXXXXXXX</v>
      </c>
      <c r="K66" s="101"/>
      <c r="L66" s="163">
        <f t="shared" ref="L66:L71" si="20">IF(D66="",0,IF(D66=0,0,K66/D66))</f>
        <v>0</v>
      </c>
    </row>
    <row r="67" spans="1:12" x14ac:dyDescent="0.35">
      <c r="A67" s="51">
        <f>'ASA Wrksht'!A68</f>
        <v>4</v>
      </c>
      <c r="B67" s="59" t="str">
        <f>'ASA Wrksht'!B68</f>
        <v>Crisis Support/Emergency - Non-Client Specific</v>
      </c>
      <c r="C67" s="53" t="str">
        <f>'ASA Wrksht'!F68</f>
        <v>Hours</v>
      </c>
      <c r="D67" s="240">
        <f>VLOOKUP(B67,'CS and Rates'!$B$1:$D$77,3,FALSE)</f>
        <v>66.34</v>
      </c>
      <c r="E67" s="96"/>
      <c r="F67" s="97">
        <f>'ASA Wrksht'!AI68</f>
        <v>0</v>
      </c>
      <c r="G67" s="98">
        <f t="shared" si="17"/>
        <v>0</v>
      </c>
      <c r="H67" s="101"/>
      <c r="I67" s="99">
        <f t="shared" si="18"/>
        <v>0</v>
      </c>
      <c r="J67" s="100" t="str">
        <f t="shared" si="19"/>
        <v>XXXXXXXXXX</v>
      </c>
      <c r="K67" s="101"/>
      <c r="L67" s="163">
        <f t="shared" si="20"/>
        <v>0</v>
      </c>
    </row>
    <row r="68" spans="1:12" x14ac:dyDescent="0.35">
      <c r="A68" s="51">
        <f>'ASA Wrksht'!A69</f>
        <v>32</v>
      </c>
      <c r="B68" s="59" t="str">
        <f>'ASA Wrksht'!B69</f>
        <v>Outpatient Detoxification</v>
      </c>
      <c r="C68" s="53" t="str">
        <f>'ASA Wrksht'!F69</f>
        <v>Hours</v>
      </c>
      <c r="D68" s="240">
        <f>VLOOKUP(B68,'CS and Rates'!$B$1:$D$77,3,FALSE)</f>
        <v>107.29</v>
      </c>
      <c r="E68" s="96"/>
      <c r="F68" s="97">
        <f>'ASA Wrksht'!AI69</f>
        <v>0</v>
      </c>
      <c r="G68" s="98">
        <f t="shared" si="17"/>
        <v>0</v>
      </c>
      <c r="H68" s="101"/>
      <c r="I68" s="99">
        <f t="shared" si="18"/>
        <v>0</v>
      </c>
      <c r="J68" s="100" t="str">
        <f t="shared" si="19"/>
        <v>XXXXXXXXXX</v>
      </c>
      <c r="K68" s="101"/>
      <c r="L68" s="163">
        <f t="shared" si="20"/>
        <v>0</v>
      </c>
    </row>
    <row r="69" spans="1:12" x14ac:dyDescent="0.35">
      <c r="A69" s="51">
        <f>'ASA Wrksht'!A70</f>
        <v>24</v>
      </c>
      <c r="B69" s="59" t="str">
        <f>'ASA Wrksht'!B70</f>
        <v>Substance Abuse Detoxification</v>
      </c>
      <c r="C69" s="53" t="str">
        <f>'ASA Wrksht'!F70</f>
        <v>Days</v>
      </c>
      <c r="D69" s="240">
        <f>VLOOKUP(B69,'CS and Rates'!$B$1:$D$77,3,FALSE)</f>
        <v>319.79000000000002</v>
      </c>
      <c r="E69" s="96"/>
      <c r="F69" s="97">
        <f>'ASA Wrksht'!AI70</f>
        <v>0</v>
      </c>
      <c r="G69" s="98">
        <f t="shared" si="17"/>
        <v>0</v>
      </c>
      <c r="H69" s="101"/>
      <c r="I69" s="99">
        <f t="shared" si="18"/>
        <v>0</v>
      </c>
      <c r="J69" s="100" t="str">
        <f t="shared" si="19"/>
        <v>XXXXXXXXXX</v>
      </c>
      <c r="K69" s="101"/>
      <c r="L69" s="163">
        <f t="shared" si="20"/>
        <v>0</v>
      </c>
    </row>
    <row r="70" spans="1:12" x14ac:dyDescent="0.35">
      <c r="A70" s="51">
        <f>'ASA Wrksht'!A71</f>
        <v>0</v>
      </c>
      <c r="B70" s="186">
        <f>'ASA Wrksht'!B71</f>
        <v>0</v>
      </c>
      <c r="C70" s="206">
        <f>'ASA Wrksht'!F71</f>
        <v>0</v>
      </c>
      <c r="D70" s="190"/>
      <c r="E70" s="96"/>
      <c r="F70" s="97">
        <f>'ASA Wrksht'!AI71</f>
        <v>0</v>
      </c>
      <c r="G70" s="98">
        <f t="shared" si="17"/>
        <v>0</v>
      </c>
      <c r="H70" s="101"/>
      <c r="I70" s="99">
        <f t="shared" si="18"/>
        <v>0</v>
      </c>
      <c r="J70" s="100" t="str">
        <f t="shared" si="19"/>
        <v>XXXXXXXXXX</v>
      </c>
      <c r="K70" s="101"/>
      <c r="L70" s="163">
        <f t="shared" si="20"/>
        <v>0</v>
      </c>
    </row>
    <row r="71" spans="1:12" x14ac:dyDescent="0.35">
      <c r="A71" s="51">
        <f>'ASA Wrksht'!A72</f>
        <v>0</v>
      </c>
      <c r="B71" s="186">
        <f>'ASA Wrksht'!B72</f>
        <v>0</v>
      </c>
      <c r="C71" s="206">
        <f>'ASA Wrksht'!F72</f>
        <v>0</v>
      </c>
      <c r="D71" s="190"/>
      <c r="E71" s="96"/>
      <c r="F71" s="97">
        <f>'ASA Wrksht'!AI72</f>
        <v>0</v>
      </c>
      <c r="G71" s="98">
        <f t="shared" si="17"/>
        <v>0</v>
      </c>
      <c r="H71" s="101"/>
      <c r="I71" s="99">
        <f t="shared" si="18"/>
        <v>0</v>
      </c>
      <c r="J71" s="100" t="str">
        <f t="shared" si="19"/>
        <v>XXXXXXXXXX</v>
      </c>
      <c r="K71" s="101"/>
      <c r="L71" s="163">
        <f t="shared" si="20"/>
        <v>0</v>
      </c>
    </row>
    <row r="72" spans="1:12" ht="6.75" customHeight="1" x14ac:dyDescent="0.35">
      <c r="A72" s="62">
        <f>'ASA Wrksht'!A73</f>
        <v>0</v>
      </c>
      <c r="B72" s="63">
        <f>'ASA Wrksht'!B73</f>
        <v>0</v>
      </c>
      <c r="C72" s="63">
        <f>'ASA Wrksht'!F73</f>
        <v>0</v>
      </c>
      <c r="D72" s="64"/>
      <c r="J72" s="102"/>
    </row>
    <row r="73" spans="1:12" ht="15" customHeight="1" thickBot="1" x14ac:dyDescent="0.4">
      <c r="A73" s="153" t="s">
        <v>289</v>
      </c>
      <c r="B73" s="104" t="s">
        <v>422</v>
      </c>
      <c r="C73" s="104"/>
      <c r="D73" s="105"/>
      <c r="E73" s="106"/>
      <c r="F73" s="107">
        <f>SUM(F65:F72)</f>
        <v>0</v>
      </c>
      <c r="G73" s="107">
        <f>SUM(G65:G72)</f>
        <v>0</v>
      </c>
      <c r="H73" s="107">
        <f>SUM(H65:H72)</f>
        <v>0</v>
      </c>
      <c r="I73" s="107">
        <f>SUM(I65:I72)</f>
        <v>0</v>
      </c>
      <c r="J73" s="108">
        <f>IFERROR(ROUND(MAX((E73/$C$4*$C$6)-H73,(E73-H73)/$C$5),2),0)</f>
        <v>0</v>
      </c>
      <c r="K73" s="109">
        <f>SUM(K65:K72)</f>
        <v>0</v>
      </c>
      <c r="L73" s="107">
        <f>SUM(L65:L72)</f>
        <v>0</v>
      </c>
    </row>
    <row r="74" spans="1:12" ht="15" customHeight="1" thickBot="1" x14ac:dyDescent="0.4">
      <c r="A74" s="77">
        <v>0</v>
      </c>
      <c r="B74" s="77">
        <v>0</v>
      </c>
      <c r="C74" s="48">
        <f>'ASA Wrksht'!F75</f>
        <v>0</v>
      </c>
      <c r="D74" s="77"/>
      <c r="E74" s="110" t="str">
        <f>IF((SUM(E65:E72))&gt;E73,"Please check funding above","")</f>
        <v/>
      </c>
      <c r="K74" s="111">
        <f>MIN(J73,I73)</f>
        <v>0</v>
      </c>
      <c r="L74" s="112" t="s">
        <v>138</v>
      </c>
    </row>
    <row r="75" spans="1:12" ht="16.5" customHeight="1" x14ac:dyDescent="0.35">
      <c r="A75" s="152"/>
      <c r="B75" s="50" t="s">
        <v>423</v>
      </c>
      <c r="C75" s="63"/>
      <c r="D75" s="64"/>
    </row>
    <row r="76" spans="1:12" x14ac:dyDescent="0.35">
      <c r="A76" s="51">
        <f>'ASA Wrksht'!A77</f>
        <v>48</v>
      </c>
      <c r="B76" s="59" t="str">
        <f>'ASA Wrksht'!B77</f>
        <v>Prevention - Indicated</v>
      </c>
      <c r="C76" s="53" t="str">
        <f>'ASA Wrksht'!F77</f>
        <v>Hours</v>
      </c>
      <c r="D76" s="240">
        <f>VLOOKUP(B76,'CS and Rates'!$B$1:$D$77,3,FALSE)</f>
        <v>72.33</v>
      </c>
      <c r="E76" s="96"/>
      <c r="F76" s="97">
        <f>'ASA Wrksht'!AI77</f>
        <v>0</v>
      </c>
      <c r="G76" s="98">
        <f t="shared" ref="G76:G82" si="21">D76*F76</f>
        <v>0</v>
      </c>
      <c r="H76" s="101"/>
      <c r="I76" s="99">
        <f>ROUND(G76-H76,2)</f>
        <v>0</v>
      </c>
      <c r="J76" s="100" t="str">
        <f t="shared" ref="J76:J82" si="22">IF(E76="","XXXXXXXXXX",ROUND(MAX((E76/$C$4*$C$6)-H76,(E76-H76)/$C$5),2))</f>
        <v>XXXXXXXXXX</v>
      </c>
      <c r="K76" s="101"/>
      <c r="L76" s="163">
        <f t="shared" ref="L76:L82" si="23">IF(D76="",0,IF(D76=0,0,K76/D76))</f>
        <v>0</v>
      </c>
    </row>
    <row r="77" spans="1:12" x14ac:dyDescent="0.35">
      <c r="A77" s="51">
        <f>'ASA Wrksht'!A78</f>
        <v>49</v>
      </c>
      <c r="B77" s="59" t="str">
        <f>'ASA Wrksht'!B78</f>
        <v>Prevention - Selective - Client Specific Form</v>
      </c>
      <c r="C77" s="53" t="str">
        <f>'ASA Wrksht'!F78</f>
        <v>Hours</v>
      </c>
      <c r="D77" s="240">
        <f>VLOOKUP(B77,'CS and Rates'!$B$1:$D$77,3,FALSE)</f>
        <v>72.33</v>
      </c>
      <c r="E77" s="96"/>
      <c r="F77" s="97">
        <f>'ASA Wrksht'!AI78</f>
        <v>0</v>
      </c>
      <c r="G77" s="98">
        <f t="shared" si="21"/>
        <v>0</v>
      </c>
      <c r="H77" s="101"/>
      <c r="I77" s="99">
        <f>ROUND(G77-H77,2)</f>
        <v>0</v>
      </c>
      <c r="J77" s="100" t="str">
        <f t="shared" si="22"/>
        <v>XXXXXXXXXX</v>
      </c>
      <c r="K77" s="101"/>
      <c r="L77" s="163">
        <f t="shared" si="23"/>
        <v>0</v>
      </c>
    </row>
    <row r="78" spans="1:12" s="182" customFormat="1" x14ac:dyDescent="0.35">
      <c r="A78" s="245">
        <f>'ASA Wrksht'!A79</f>
        <v>49</v>
      </c>
      <c r="B78" s="249" t="str">
        <f>'ASA Wrksht'!B79</f>
        <v>Prevention - Selective - Non-Client Specific</v>
      </c>
      <c r="C78" s="247" t="str">
        <f>'ASA Wrksht'!F79</f>
        <v>Hours</v>
      </c>
      <c r="D78" s="240">
        <f>VLOOKUP(B78,'CS and Rates'!$B$1:$D$77,3,FALSE)</f>
        <v>72.33</v>
      </c>
      <c r="E78" s="191"/>
      <c r="F78" s="97">
        <f>'ASA Wrksht'!AI79</f>
        <v>0</v>
      </c>
      <c r="G78" s="168">
        <f t="shared" ref="G78:G80" si="24">D78*F78</f>
        <v>0</v>
      </c>
      <c r="H78" s="193"/>
      <c r="I78" s="169">
        <f t="shared" ref="I78:I80" si="25">ROUND(G78-H78,2)</f>
        <v>0</v>
      </c>
      <c r="J78" s="192" t="str">
        <f t="shared" ref="J78:J80" si="26">IF(E78="","XXXXXXXXXX",ROUND(MAX((E78/$C$4*$C$6)-H78,(E78-H78)/$C$5),2))</f>
        <v>XXXXXXXXXX</v>
      </c>
      <c r="K78" s="193"/>
      <c r="L78" s="163">
        <f t="shared" si="23"/>
        <v>0</v>
      </c>
    </row>
    <row r="79" spans="1:12" s="182" customFormat="1" x14ac:dyDescent="0.35">
      <c r="A79" s="245">
        <f>'ASA Wrksht'!A80</f>
        <v>50</v>
      </c>
      <c r="B79" s="249" t="str">
        <f>'ASA Wrksht'!B80</f>
        <v>Prevention - Universal Direct</v>
      </c>
      <c r="C79" s="247" t="str">
        <f>'ASA Wrksht'!F80</f>
        <v>Hours</v>
      </c>
      <c r="D79" s="240">
        <f>VLOOKUP(B79,'CS and Rates'!$B$1:$D$77,3,FALSE)</f>
        <v>72.33</v>
      </c>
      <c r="E79" s="191"/>
      <c r="F79" s="97">
        <f>'ASA Wrksht'!AI80</f>
        <v>0</v>
      </c>
      <c r="G79" s="168">
        <f t="shared" si="24"/>
        <v>0</v>
      </c>
      <c r="H79" s="193"/>
      <c r="I79" s="169">
        <f t="shared" si="25"/>
        <v>0</v>
      </c>
      <c r="J79" s="192" t="str">
        <f t="shared" si="26"/>
        <v>XXXXXXXXXX</v>
      </c>
      <c r="K79" s="193"/>
      <c r="L79" s="163">
        <f t="shared" si="23"/>
        <v>0</v>
      </c>
    </row>
    <row r="80" spans="1:12" s="182" customFormat="1" x14ac:dyDescent="0.35">
      <c r="A80" s="245">
        <f>'ASA Wrksht'!A81</f>
        <v>51</v>
      </c>
      <c r="B80" s="249" t="str">
        <f>'ASA Wrksht'!B81</f>
        <v>Prevention - Universal Indirect</v>
      </c>
      <c r="C80" s="247" t="str">
        <f>'ASA Wrksht'!F81</f>
        <v>Hours</v>
      </c>
      <c r="D80" s="240">
        <f>VLOOKUP(B80,'CS and Rates'!$B$1:$D$77,3,FALSE)</f>
        <v>72.33</v>
      </c>
      <c r="E80" s="191"/>
      <c r="F80" s="97">
        <f>'ASA Wrksht'!AI81</f>
        <v>0</v>
      </c>
      <c r="G80" s="168">
        <f t="shared" si="24"/>
        <v>0</v>
      </c>
      <c r="H80" s="193"/>
      <c r="I80" s="169">
        <f t="shared" si="25"/>
        <v>0</v>
      </c>
      <c r="J80" s="192" t="str">
        <f t="shared" si="26"/>
        <v>XXXXXXXXXX</v>
      </c>
      <c r="K80" s="193"/>
      <c r="L80" s="163">
        <f t="shared" si="23"/>
        <v>0</v>
      </c>
    </row>
    <row r="81" spans="1:12" x14ac:dyDescent="0.35">
      <c r="A81" s="51">
        <f>'ASA Wrksht'!A82</f>
        <v>0</v>
      </c>
      <c r="B81" s="186">
        <f>'ASA Wrksht'!B82</f>
        <v>0</v>
      </c>
      <c r="C81" s="206">
        <f>'ASA Wrksht'!F82</f>
        <v>0</v>
      </c>
      <c r="D81" s="190"/>
      <c r="E81" s="96"/>
      <c r="F81" s="97">
        <f>'ASA Wrksht'!AI82</f>
        <v>0</v>
      </c>
      <c r="G81" s="98">
        <f t="shared" si="21"/>
        <v>0</v>
      </c>
      <c r="H81" s="101"/>
      <c r="I81" s="99">
        <f>ROUND(G81-H81,2)</f>
        <v>0</v>
      </c>
      <c r="J81" s="100" t="str">
        <f t="shared" si="22"/>
        <v>XXXXXXXXXX</v>
      </c>
      <c r="K81" s="101"/>
      <c r="L81" s="163">
        <f t="shared" si="23"/>
        <v>0</v>
      </c>
    </row>
    <row r="82" spans="1:12" x14ac:dyDescent="0.35">
      <c r="A82" s="51">
        <f>'ASA Wrksht'!A83</f>
        <v>0</v>
      </c>
      <c r="B82" s="186">
        <f>'ASA Wrksht'!B83</f>
        <v>0</v>
      </c>
      <c r="C82" s="206">
        <f>'ASA Wrksht'!F83</f>
        <v>0</v>
      </c>
      <c r="D82" s="190"/>
      <c r="E82" s="96"/>
      <c r="F82" s="97">
        <f>'ASA Wrksht'!AI83</f>
        <v>0</v>
      </c>
      <c r="G82" s="98">
        <f t="shared" si="21"/>
        <v>0</v>
      </c>
      <c r="H82" s="101"/>
      <c r="I82" s="99">
        <f>ROUND(G82-H82,2)</f>
        <v>0</v>
      </c>
      <c r="J82" s="100" t="str">
        <f t="shared" si="22"/>
        <v>XXXXXXXXXX</v>
      </c>
      <c r="K82" s="101"/>
      <c r="L82" s="163">
        <f t="shared" si="23"/>
        <v>0</v>
      </c>
    </row>
    <row r="83" spans="1:12" ht="6.75" customHeight="1" x14ac:dyDescent="0.35">
      <c r="A83" s="62">
        <f>'ASA Wrksht'!A84</f>
        <v>0</v>
      </c>
      <c r="B83" s="63">
        <f>'ASA Wrksht'!B84</f>
        <v>0</v>
      </c>
      <c r="C83" s="63">
        <f>'ASA Wrksht'!F84</f>
        <v>0</v>
      </c>
      <c r="D83" s="64"/>
      <c r="J83" s="102"/>
    </row>
    <row r="84" spans="1:12" ht="15" customHeight="1" thickBot="1" x14ac:dyDescent="0.4">
      <c r="A84" s="153" t="s">
        <v>289</v>
      </c>
      <c r="B84" s="104" t="s">
        <v>423</v>
      </c>
      <c r="C84" s="104"/>
      <c r="D84" s="105"/>
      <c r="E84" s="106"/>
      <c r="F84" s="107">
        <f>SUM(F75:F83)</f>
        <v>0</v>
      </c>
      <c r="G84" s="107">
        <f>SUM(G75:G83)</f>
        <v>0</v>
      </c>
      <c r="H84" s="107">
        <f>SUM(H75:H83)</f>
        <v>0</v>
      </c>
      <c r="I84" s="107">
        <f>SUM(I75:I83)</f>
        <v>0</v>
      </c>
      <c r="J84" s="108">
        <f>IFERROR(ROUND(MAX((E84/$C$4*$C$6)-H84,(E84-H84)/$C$5),2),0)</f>
        <v>0</v>
      </c>
      <c r="K84" s="109">
        <f>SUM(K75:K83)</f>
        <v>0</v>
      </c>
      <c r="L84" s="107">
        <f>SUM(L75:L83)</f>
        <v>0</v>
      </c>
    </row>
    <row r="85" spans="1:12" ht="15" customHeight="1" thickBot="1" x14ac:dyDescent="0.4">
      <c r="A85" s="77"/>
      <c r="B85" s="77">
        <f>'ASA Wrksht'!B94</f>
        <v>0</v>
      </c>
      <c r="C85" s="48">
        <f>'ASA Wrksht'!F94</f>
        <v>0</v>
      </c>
      <c r="D85" s="77"/>
      <c r="E85" s="110" t="str">
        <f>IF((SUM(E75:E83))&gt;E84,"Please check funding above","")</f>
        <v/>
      </c>
      <c r="K85" s="111">
        <f>MIN(J84,I84)</f>
        <v>0</v>
      </c>
      <c r="L85" s="112" t="s">
        <v>138</v>
      </c>
    </row>
    <row r="86" spans="1:12" ht="5.25" customHeight="1" x14ac:dyDescent="0.35">
      <c r="A86" s="62"/>
      <c r="B86" s="63"/>
      <c r="C86" s="63"/>
      <c r="D86" s="64"/>
      <c r="J86" s="102"/>
    </row>
    <row r="87" spans="1:12" x14ac:dyDescent="0.35">
      <c r="A87" s="153" t="s">
        <v>289</v>
      </c>
      <c r="B87" s="104" t="s">
        <v>296</v>
      </c>
      <c r="C87" s="104"/>
      <c r="D87" s="105"/>
      <c r="E87" s="133">
        <f t="shared" ref="E87:L87" si="27">E25+E63+E73+E84</f>
        <v>0</v>
      </c>
      <c r="F87" s="107">
        <f t="shared" si="27"/>
        <v>0</v>
      </c>
      <c r="G87" s="133">
        <f t="shared" si="27"/>
        <v>0</v>
      </c>
      <c r="H87" s="133">
        <f t="shared" si="27"/>
        <v>0</v>
      </c>
      <c r="I87" s="133">
        <f t="shared" si="27"/>
        <v>0</v>
      </c>
      <c r="J87" s="133">
        <f t="shared" si="27"/>
        <v>0</v>
      </c>
      <c r="K87" s="133">
        <f t="shared" si="27"/>
        <v>0</v>
      </c>
      <c r="L87" s="107">
        <f t="shared" si="27"/>
        <v>0</v>
      </c>
    </row>
    <row r="88" spans="1:12" x14ac:dyDescent="0.35">
      <c r="A88" s="62"/>
      <c r="B88" s="63"/>
      <c r="C88" s="63"/>
      <c r="D88" s="64"/>
      <c r="E88" s="110"/>
    </row>
    <row r="89" spans="1:12" x14ac:dyDescent="0.35">
      <c r="A89" s="62"/>
      <c r="B89" s="63"/>
      <c r="C89" s="63"/>
      <c r="D89" s="64"/>
    </row>
    <row r="90" spans="1:12" ht="15.5" x14ac:dyDescent="0.35">
      <c r="A90" s="16" t="s">
        <v>33</v>
      </c>
      <c r="B90" s="17"/>
      <c r="C90" s="17"/>
      <c r="D90" s="17"/>
      <c r="E90" s="17"/>
      <c r="F90" s="17"/>
      <c r="G90" s="17"/>
      <c r="H90" s="17"/>
      <c r="I90" s="17"/>
      <c r="J90" s="65"/>
      <c r="K90" s="66"/>
      <c r="L90" s="67"/>
    </row>
    <row r="91" spans="1:12" s="182" customFormat="1" ht="27.75" customHeight="1" x14ac:dyDescent="0.35">
      <c r="A91" s="376" t="str">
        <f>Master!$B$33</f>
        <v>By signing this report, I certify to the best of my knowledge and belief that this report is true, complete, and accurate, and the expenditures, disbursements and cash receipts are for the purposes and objectives set forth in the terms and condition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v>
      </c>
      <c r="B91" s="377"/>
      <c r="C91" s="377"/>
      <c r="D91" s="377"/>
      <c r="E91" s="377"/>
      <c r="F91" s="377"/>
      <c r="G91" s="377"/>
      <c r="H91" s="377"/>
      <c r="I91" s="377"/>
      <c r="J91" s="377"/>
      <c r="K91" s="377"/>
      <c r="L91" s="378"/>
    </row>
    <row r="92" spans="1:12" s="182" customFormat="1" ht="15.5" x14ac:dyDescent="0.35">
      <c r="A92" s="22" t="str">
        <f>Master!$B$34</f>
        <v>By signing this report, I certify the above to be accurate and in agreement with this agency's records and that all client demographic and service data has been submitted to the Provider Portal in accordance with the terms of this agency's contract with the Managining Entity.</v>
      </c>
      <c r="B92" s="19"/>
      <c r="C92" s="19"/>
      <c r="D92" s="19"/>
      <c r="E92" s="19"/>
      <c r="F92" s="19"/>
      <c r="G92" s="19"/>
      <c r="H92" s="19"/>
      <c r="I92" s="19"/>
      <c r="J92" s="20"/>
      <c r="K92" s="21"/>
      <c r="L92" s="68"/>
    </row>
    <row r="93" spans="1:12" s="182" customFormat="1" ht="15.5" x14ac:dyDescent="0.35">
      <c r="A93" s="22" t="str">
        <f>Master!$B$35</f>
        <v>By signing this report, I certify that, at time of submission, "YTD Units", "YTD Earnings", "YTD Paid Amounts", and "Amount Due" takes into consideration that DCF is the payer of last resort and do not include units that can be billed to other funding sources.</v>
      </c>
      <c r="B93" s="19"/>
      <c r="C93" s="19"/>
      <c r="D93" s="19"/>
      <c r="E93" s="19"/>
      <c r="F93" s="19"/>
      <c r="G93" s="19"/>
      <c r="H93" s="19"/>
      <c r="I93" s="19"/>
      <c r="J93" s="20"/>
      <c r="K93" s="21"/>
      <c r="L93" s="68"/>
    </row>
    <row r="94" spans="1:12" ht="15.5" x14ac:dyDescent="0.35">
      <c r="A94" s="22"/>
      <c r="B94" s="23"/>
      <c r="C94" s="23"/>
      <c r="D94" s="23"/>
      <c r="E94" s="23"/>
      <c r="F94" s="23"/>
      <c r="G94" s="23"/>
      <c r="H94" s="23"/>
      <c r="I94" s="23"/>
      <c r="J94" s="20"/>
      <c r="K94" s="21"/>
      <c r="L94" s="68"/>
    </row>
    <row r="95" spans="1:12" ht="15.5" x14ac:dyDescent="0.35">
      <c r="A95" s="361">
        <f>Master!$B$38</f>
        <v>0</v>
      </c>
      <c r="B95" s="362"/>
      <c r="C95" s="69"/>
      <c r="D95" s="362">
        <f>Master!$E$38</f>
        <v>0</v>
      </c>
      <c r="E95" s="362"/>
      <c r="F95" s="69"/>
      <c r="G95" s="70">
        <f>Master!$G$38</f>
        <v>0</v>
      </c>
      <c r="H95" s="19"/>
      <c r="I95" s="19"/>
      <c r="J95" s="20"/>
      <c r="K95" s="21"/>
      <c r="L95" s="68"/>
    </row>
    <row r="96" spans="1:12" ht="15.5" x14ac:dyDescent="0.35">
      <c r="A96" s="71" t="s">
        <v>34</v>
      </c>
      <c r="B96" s="72"/>
      <c r="C96" s="29"/>
      <c r="D96" s="28" t="s">
        <v>35</v>
      </c>
      <c r="E96" s="29"/>
      <c r="F96" s="73"/>
      <c r="G96" s="28" t="s">
        <v>36</v>
      </c>
      <c r="H96" s="73"/>
      <c r="I96" s="73"/>
      <c r="J96" s="74"/>
      <c r="K96" s="75"/>
      <c r="L96" s="76"/>
    </row>
    <row r="97" spans="1:4" x14ac:dyDescent="0.35">
      <c r="A97" s="62"/>
      <c r="B97" s="64"/>
      <c r="C97" s="64"/>
      <c r="D97" s="64"/>
    </row>
    <row r="98" spans="1:4" x14ac:dyDescent="0.35">
      <c r="A98" s="62"/>
      <c r="B98" s="64"/>
      <c r="C98" s="64"/>
      <c r="D98" s="64"/>
    </row>
    <row r="99" spans="1:4" x14ac:dyDescent="0.35">
      <c r="A99" s="62"/>
      <c r="B99" s="64"/>
      <c r="C99" s="64"/>
      <c r="D99" s="64"/>
    </row>
    <row r="100" spans="1:4" x14ac:dyDescent="0.35">
      <c r="A100" s="62"/>
      <c r="B100" s="63"/>
      <c r="C100" s="63"/>
      <c r="D100" s="64"/>
    </row>
    <row r="101" spans="1:4" x14ac:dyDescent="0.35">
      <c r="A101" s="62"/>
      <c r="B101" s="63"/>
      <c r="C101" s="63"/>
      <c r="D101" s="64"/>
    </row>
    <row r="102" spans="1:4" x14ac:dyDescent="0.35">
      <c r="A102" s="62"/>
      <c r="B102" s="63"/>
      <c r="C102" s="63"/>
      <c r="D102" s="64"/>
    </row>
    <row r="103" spans="1:4" x14ac:dyDescent="0.35">
      <c r="A103" s="62"/>
      <c r="B103" s="63"/>
      <c r="C103" s="63"/>
      <c r="D103" s="64"/>
    </row>
    <row r="104" spans="1:4" x14ac:dyDescent="0.35">
      <c r="A104" s="62"/>
      <c r="B104" s="63"/>
      <c r="C104" s="63"/>
      <c r="D104" s="64"/>
    </row>
    <row r="105" spans="1:4" x14ac:dyDescent="0.35">
      <c r="A105" s="62"/>
      <c r="B105" s="64"/>
      <c r="C105" s="64"/>
      <c r="D105" s="64"/>
    </row>
    <row r="106" spans="1:4" x14ac:dyDescent="0.35">
      <c r="A106" s="62"/>
      <c r="B106" s="64"/>
      <c r="C106" s="64"/>
    </row>
    <row r="107" spans="1:4" x14ac:dyDescent="0.35">
      <c r="A107" s="62"/>
      <c r="B107" s="64"/>
      <c r="C107" s="64"/>
    </row>
    <row r="108" spans="1:4" x14ac:dyDescent="0.35">
      <c r="A108" s="62"/>
      <c r="B108" s="64"/>
      <c r="C108" s="64"/>
    </row>
    <row r="109" spans="1:4" x14ac:dyDescent="0.35">
      <c r="A109" s="62"/>
      <c r="B109" s="63"/>
      <c r="C109" s="64"/>
    </row>
    <row r="110" spans="1:4" x14ac:dyDescent="0.35">
      <c r="A110" s="62"/>
      <c r="B110" s="63"/>
      <c r="C110" s="64"/>
    </row>
    <row r="111" spans="1:4" x14ac:dyDescent="0.35">
      <c r="A111" s="62"/>
      <c r="B111" s="63"/>
      <c r="C111" s="64"/>
    </row>
    <row r="112" spans="1:4" x14ac:dyDescent="0.35">
      <c r="A112" s="62"/>
      <c r="B112" s="63"/>
      <c r="C112" s="64"/>
    </row>
    <row r="113" spans="1:3" x14ac:dyDescent="0.35">
      <c r="A113" s="62"/>
      <c r="B113" s="63"/>
      <c r="C113" s="64"/>
    </row>
    <row r="114" spans="1:3" x14ac:dyDescent="0.35">
      <c r="A114" s="62"/>
      <c r="B114" s="63"/>
      <c r="C114" s="64"/>
    </row>
    <row r="115" spans="1:3" x14ac:dyDescent="0.35">
      <c r="A115" s="118"/>
      <c r="B115" s="64"/>
      <c r="C115" s="64"/>
    </row>
    <row r="116" spans="1:3" x14ac:dyDescent="0.35">
      <c r="A116" s="77"/>
      <c r="B116" s="78"/>
      <c r="C116" s="78"/>
    </row>
    <row r="117" spans="1:3" x14ac:dyDescent="0.35">
      <c r="A117" s="62"/>
      <c r="B117" s="63"/>
      <c r="C117" s="64"/>
    </row>
    <row r="118" spans="1:3" x14ac:dyDescent="0.35">
      <c r="A118" s="62"/>
      <c r="B118" s="63"/>
      <c r="C118" s="64"/>
    </row>
    <row r="119" spans="1:3" x14ac:dyDescent="0.35">
      <c r="A119" s="62"/>
      <c r="B119" s="63"/>
      <c r="C119" s="64"/>
    </row>
    <row r="120" spans="1:3" x14ac:dyDescent="0.35">
      <c r="A120" s="62"/>
      <c r="B120" s="63"/>
      <c r="C120" s="64"/>
    </row>
    <row r="121" spans="1:3" x14ac:dyDescent="0.35">
      <c r="A121" s="62"/>
      <c r="B121" s="63"/>
      <c r="C121" s="64"/>
    </row>
    <row r="122" spans="1:3" x14ac:dyDescent="0.35">
      <c r="A122" s="62"/>
      <c r="B122" s="63"/>
      <c r="C122" s="64"/>
    </row>
    <row r="123" spans="1:3" x14ac:dyDescent="0.35">
      <c r="A123" s="79"/>
      <c r="B123" s="63"/>
      <c r="C123" s="63"/>
    </row>
    <row r="124" spans="1:3" x14ac:dyDescent="0.35">
      <c r="A124" s="77"/>
      <c r="B124" s="78"/>
      <c r="C124" s="78"/>
    </row>
    <row r="125" spans="1:3" x14ac:dyDescent="0.35">
      <c r="A125" s="62"/>
      <c r="B125" s="63"/>
      <c r="C125" s="64"/>
    </row>
    <row r="126" spans="1:3" x14ac:dyDescent="0.35">
      <c r="A126" s="62"/>
      <c r="B126" s="63"/>
      <c r="C126" s="64"/>
    </row>
    <row r="127" spans="1:3" x14ac:dyDescent="0.35">
      <c r="A127" s="62"/>
      <c r="B127" s="63"/>
      <c r="C127" s="64"/>
    </row>
    <row r="128" spans="1:3" x14ac:dyDescent="0.35">
      <c r="A128" s="62"/>
      <c r="B128" s="63"/>
      <c r="C128" s="64"/>
    </row>
    <row r="129" spans="1:3" x14ac:dyDescent="0.35">
      <c r="A129" s="62"/>
      <c r="B129" s="63"/>
      <c r="C129" s="64"/>
    </row>
    <row r="130" spans="1:3" x14ac:dyDescent="0.35">
      <c r="A130" s="62"/>
      <c r="B130" s="63"/>
      <c r="C130" s="64"/>
    </row>
    <row r="131" spans="1:3" x14ac:dyDescent="0.35">
      <c r="A131" s="77"/>
      <c r="B131" s="64"/>
      <c r="C131" s="64"/>
    </row>
    <row r="132" spans="1:3" x14ac:dyDescent="0.35">
      <c r="A132" s="77"/>
      <c r="B132" s="78"/>
      <c r="C132" s="78"/>
    </row>
    <row r="133" spans="1:3" x14ac:dyDescent="0.35">
      <c r="A133" s="62"/>
      <c r="B133" s="63"/>
      <c r="C133" s="64"/>
    </row>
    <row r="134" spans="1:3" x14ac:dyDescent="0.35">
      <c r="A134" s="62"/>
      <c r="B134" s="63"/>
      <c r="C134" s="64"/>
    </row>
    <row r="135" spans="1:3" x14ac:dyDescent="0.35">
      <c r="A135" s="77"/>
      <c r="B135" s="64"/>
      <c r="C135" s="64"/>
    </row>
    <row r="136" spans="1:3" x14ac:dyDescent="0.35">
      <c r="A136" s="77"/>
      <c r="B136" s="78"/>
      <c r="C136" s="78"/>
    </row>
    <row r="137" spans="1:3" x14ac:dyDescent="0.35">
      <c r="A137" s="62"/>
      <c r="B137" s="63"/>
      <c r="C137" s="64"/>
    </row>
    <row r="138" spans="1:3" x14ac:dyDescent="0.35">
      <c r="A138" s="62"/>
      <c r="B138" s="63"/>
      <c r="C138" s="64"/>
    </row>
    <row r="139" spans="1:3" x14ac:dyDescent="0.35">
      <c r="A139" s="62"/>
      <c r="B139" s="63"/>
      <c r="C139" s="64"/>
    </row>
    <row r="140" spans="1:3" x14ac:dyDescent="0.35">
      <c r="A140" s="62"/>
      <c r="B140" s="63"/>
      <c r="C140" s="64"/>
    </row>
    <row r="141" spans="1:3" x14ac:dyDescent="0.35">
      <c r="A141" s="62"/>
      <c r="B141" s="63"/>
      <c r="C141" s="64"/>
    </row>
    <row r="142" spans="1:3" x14ac:dyDescent="0.35">
      <c r="A142" s="62"/>
      <c r="B142" s="63"/>
      <c r="C142" s="63"/>
    </row>
    <row r="143" spans="1:3" x14ac:dyDescent="0.35">
      <c r="A143" s="80"/>
      <c r="B143" s="119"/>
      <c r="C143" s="78"/>
    </row>
    <row r="144" spans="1:3" x14ac:dyDescent="0.35">
      <c r="A144" s="80"/>
      <c r="B144" s="78"/>
      <c r="C144" s="78"/>
    </row>
    <row r="145" spans="1:3" x14ac:dyDescent="0.35">
      <c r="A145" s="62"/>
      <c r="B145" s="63"/>
      <c r="C145" s="64"/>
    </row>
    <row r="146" spans="1:3" x14ac:dyDescent="0.35">
      <c r="A146" s="62"/>
      <c r="B146" s="63"/>
      <c r="C146" s="64"/>
    </row>
    <row r="147" spans="1:3" x14ac:dyDescent="0.35">
      <c r="A147" s="62"/>
      <c r="B147" s="64"/>
      <c r="C147" s="64"/>
    </row>
    <row r="148" spans="1:3" x14ac:dyDescent="0.35">
      <c r="A148" s="62"/>
      <c r="B148" s="63"/>
      <c r="C148" s="64"/>
    </row>
    <row r="149" spans="1:3" x14ac:dyDescent="0.35">
      <c r="A149" s="62"/>
      <c r="B149" s="63"/>
      <c r="C149" s="64"/>
    </row>
    <row r="150" spans="1:3" x14ac:dyDescent="0.35">
      <c r="A150" s="62"/>
      <c r="B150" s="63"/>
      <c r="C150" s="64"/>
    </row>
    <row r="151" spans="1:3" x14ac:dyDescent="0.35">
      <c r="A151" s="62"/>
      <c r="B151" s="64"/>
      <c r="C151" s="64"/>
    </row>
    <row r="152" spans="1:3" x14ac:dyDescent="0.35">
      <c r="A152" s="62"/>
      <c r="B152" s="64"/>
      <c r="C152" s="64"/>
    </row>
    <row r="153" spans="1:3" x14ac:dyDescent="0.35">
      <c r="A153" s="62"/>
      <c r="B153" s="64"/>
      <c r="C153" s="64"/>
    </row>
    <row r="154" spans="1:3" x14ac:dyDescent="0.35">
      <c r="A154" s="62"/>
      <c r="B154" s="64"/>
      <c r="C154" s="64"/>
    </row>
    <row r="155" spans="1:3" x14ac:dyDescent="0.35">
      <c r="A155" s="62"/>
      <c r="B155" s="63"/>
      <c r="C155" s="64"/>
    </row>
    <row r="156" spans="1:3" x14ac:dyDescent="0.35">
      <c r="A156" s="62"/>
      <c r="B156" s="63"/>
      <c r="C156" s="64"/>
    </row>
    <row r="157" spans="1:3" x14ac:dyDescent="0.35">
      <c r="A157" s="62"/>
      <c r="B157" s="63"/>
      <c r="C157" s="64"/>
    </row>
    <row r="158" spans="1:3" x14ac:dyDescent="0.35">
      <c r="A158" s="62"/>
      <c r="B158" s="63"/>
      <c r="C158" s="64"/>
    </row>
    <row r="159" spans="1:3" x14ac:dyDescent="0.35">
      <c r="A159" s="62"/>
      <c r="B159" s="64"/>
      <c r="C159" s="64"/>
    </row>
    <row r="160" spans="1:3" x14ac:dyDescent="0.35">
      <c r="A160" s="62"/>
      <c r="B160" s="64"/>
      <c r="C160" s="64"/>
    </row>
    <row r="161" spans="1:3" x14ac:dyDescent="0.35">
      <c r="A161" s="62"/>
      <c r="B161" s="64"/>
      <c r="C161" s="64"/>
    </row>
    <row r="162" spans="1:3" x14ac:dyDescent="0.35">
      <c r="A162" s="62"/>
      <c r="B162" s="63"/>
      <c r="C162" s="64"/>
    </row>
    <row r="163" spans="1:3" x14ac:dyDescent="0.35">
      <c r="A163" s="62"/>
      <c r="B163" s="64"/>
      <c r="C163" s="64"/>
    </row>
    <row r="164" spans="1:3" x14ac:dyDescent="0.35">
      <c r="A164" s="82"/>
      <c r="B164" s="120"/>
      <c r="C164" s="83"/>
    </row>
    <row r="165" spans="1:3" x14ac:dyDescent="0.35">
      <c r="A165" s="62"/>
      <c r="B165" s="64"/>
      <c r="C165" s="64"/>
    </row>
    <row r="166" spans="1:3" x14ac:dyDescent="0.35">
      <c r="A166" s="62"/>
      <c r="B166" s="63"/>
      <c r="C166" s="64"/>
    </row>
    <row r="167" spans="1:3" x14ac:dyDescent="0.35">
      <c r="A167" s="81"/>
      <c r="B167" s="121"/>
      <c r="C167" s="122"/>
    </row>
    <row r="168" spans="1:3" x14ac:dyDescent="0.35">
      <c r="A168" s="77"/>
      <c r="B168" s="121"/>
      <c r="C168" s="122"/>
    </row>
    <row r="169" spans="1:3" x14ac:dyDescent="0.35">
      <c r="A169" s="81"/>
      <c r="B169" s="64"/>
      <c r="C169" s="122"/>
    </row>
    <row r="170" spans="1:3" x14ac:dyDescent="0.35">
      <c r="A170" s="81"/>
      <c r="B170" s="64"/>
      <c r="C170" s="122"/>
    </row>
    <row r="171" spans="1:3" x14ac:dyDescent="0.35">
      <c r="A171" s="77"/>
      <c r="B171" s="121"/>
      <c r="C171" s="122"/>
    </row>
  </sheetData>
  <sheetProtection algorithmName="SHA-512" hashValue="ihnFpx4YftTq7WWguElczmYC/jcxUL9sZ5kFTNvx898+IoSt9EeCtPaco4sILVhXIZSKYX8fM/G5/ZtJWU5cxg==" saltValue="5VGFtpjmHwwggBxRockYEw==" spinCount="100000" sheet="1" formatCells="0" formatColumns="0" formatRows="0"/>
  <mergeCells count="14">
    <mergeCell ref="A95:B95"/>
    <mergeCell ref="D95:E95"/>
    <mergeCell ref="C1:E1"/>
    <mergeCell ref="F1:I1"/>
    <mergeCell ref="C2:E2"/>
    <mergeCell ref="F2:I2"/>
    <mergeCell ref="C3:E3"/>
    <mergeCell ref="F3:I3"/>
    <mergeCell ref="C4:E4"/>
    <mergeCell ref="C5:E5"/>
    <mergeCell ref="C6:E6"/>
    <mergeCell ref="C7:E7"/>
    <mergeCell ref="C8:E8"/>
    <mergeCell ref="A91:L91"/>
  </mergeCells>
  <conditionalFormatting sqref="K25">
    <cfRule type="cellIs" dxfId="48" priority="4" operator="greaterThan">
      <formula>K26</formula>
    </cfRule>
  </conditionalFormatting>
  <conditionalFormatting sqref="K63">
    <cfRule type="cellIs" dxfId="47" priority="3" operator="greaterThan">
      <formula>K64</formula>
    </cfRule>
  </conditionalFormatting>
  <conditionalFormatting sqref="K73">
    <cfRule type="cellIs" dxfId="46" priority="2" operator="greaterThan">
      <formula>K74</formula>
    </cfRule>
  </conditionalFormatting>
  <conditionalFormatting sqref="K84">
    <cfRule type="cellIs" dxfId="45" priority="1" operator="greaterThan">
      <formula>K85</formula>
    </cfRule>
  </conditionalFormatting>
  <dataValidations count="1">
    <dataValidation type="custom" allowBlank="1" showInputMessage="1" showErrorMessage="1" error="Amount Due must be equal or lesser than Unpaid Earnings. If a Funding Amount is added to this Cost Center, Amount Due must be the lesser amount between Unpaid Earnings and Prorated Share. " sqref="K15:K23 K66:K71 K76:K82 K28:K61" xr:uid="{00000000-0002-0000-0C00-000000000000}">
      <formula1>IF(K15&lt;=MIN(I15,J15), TRUE, FALSE)</formula1>
    </dataValidation>
  </dataValidations>
  <hyperlinks>
    <hyperlink ref="L1" location="Master!A1" display="(Return to Master Tab)" xr:uid="{00000000-0004-0000-0C00-000000000000}"/>
  </hyperlinks>
  <pageMargins left="0.7" right="0.7" top="0.75" bottom="0.75" header="0.3" footer="0.3"/>
  <pageSetup scale="41" orientation="portrait" horizontalDpi="4294967293"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FFFF00"/>
  </sheetPr>
  <dimension ref="A1:L138"/>
  <sheetViews>
    <sheetView showGridLines="0" showZeros="0" zoomScaleNormal="100" workbookViewId="0">
      <pane ySplit="12" topLeftCell="A52" activePane="bottomLeft" state="frozen"/>
      <selection activeCell="AI9" sqref="AI9"/>
      <selection pane="bottomLeft" activeCell="F65" sqref="F65"/>
    </sheetView>
  </sheetViews>
  <sheetFormatPr defaultColWidth="9.08984375" defaultRowHeight="14.5" x14ac:dyDescent="0.35"/>
  <cols>
    <col min="1" max="1" width="9.08984375" style="35"/>
    <col min="2" max="2" width="35.6328125" style="35" bestFit="1" customWidth="1"/>
    <col min="3" max="3" width="12.08984375" style="35" bestFit="1" customWidth="1"/>
    <col min="4" max="4" width="16.26953125" style="35" customWidth="1"/>
    <col min="5" max="5" width="20" style="35" customWidth="1"/>
    <col min="6" max="6" width="21.6328125" style="35" customWidth="1"/>
    <col min="7" max="11" width="17.36328125" style="35" customWidth="1"/>
    <col min="12" max="12" width="13.08984375" style="35" customWidth="1"/>
    <col min="13" max="16384" width="9.08984375" style="35"/>
  </cols>
  <sheetData>
    <row r="1" spans="1:12" x14ac:dyDescent="0.35">
      <c r="A1" s="33" t="str">
        <f>Master!A3</f>
        <v xml:space="preserve">a. </v>
      </c>
      <c r="B1" s="33" t="str">
        <f>Master!B3</f>
        <v>Agency Name:</v>
      </c>
      <c r="C1" s="372">
        <f>Master!C3</f>
        <v>0</v>
      </c>
      <c r="D1" s="372"/>
      <c r="E1" s="372"/>
      <c r="F1" s="373" t="s">
        <v>147</v>
      </c>
      <c r="G1" s="373"/>
      <c r="H1" s="373"/>
      <c r="I1" s="373"/>
      <c r="L1" s="36" t="s">
        <v>39</v>
      </c>
    </row>
    <row r="2" spans="1:12" x14ac:dyDescent="0.35">
      <c r="A2" s="33" t="str">
        <f>Master!A4</f>
        <v xml:space="preserve">b. </v>
      </c>
      <c r="B2" s="33" t="str">
        <f>Master!B4</f>
        <v>Contract No.:</v>
      </c>
      <c r="C2" s="374">
        <f>Master!C4</f>
        <v>0</v>
      </c>
      <c r="D2" s="374"/>
      <c r="E2" s="374"/>
      <c r="F2" s="373" t="s">
        <v>121</v>
      </c>
      <c r="G2" s="373"/>
      <c r="H2" s="373"/>
      <c r="I2" s="373"/>
      <c r="L2" s="303">
        <f>Master!$G$1</f>
        <v>44176</v>
      </c>
    </row>
    <row r="3" spans="1:12" x14ac:dyDescent="0.35">
      <c r="A3" s="33" t="str">
        <f>Master!A5</f>
        <v xml:space="preserve">c. </v>
      </c>
      <c r="B3" s="33" t="str">
        <f>Master!B5</f>
        <v>Month/Year of :</v>
      </c>
      <c r="C3" s="375">
        <f>Master!C5</f>
        <v>0</v>
      </c>
      <c r="D3" s="374"/>
      <c r="E3" s="374"/>
      <c r="F3" s="373" t="s">
        <v>43</v>
      </c>
      <c r="G3" s="373"/>
      <c r="H3" s="373"/>
      <c r="I3" s="373"/>
      <c r="L3" s="37" t="str">
        <f>Master!$G$2</f>
        <v>Version: 3.4.47</v>
      </c>
    </row>
    <row r="4" spans="1:12" x14ac:dyDescent="0.35">
      <c r="A4" s="33" t="str">
        <f>Master!A6</f>
        <v xml:space="preserve">d.  </v>
      </c>
      <c r="B4" s="33" t="str">
        <f>Master!B6</f>
        <v># months in the contract:</v>
      </c>
      <c r="C4" s="374">
        <f>Master!C6</f>
        <v>0</v>
      </c>
      <c r="D4" s="374"/>
      <c r="E4" s="374"/>
      <c r="H4" s="38"/>
    </row>
    <row r="5" spans="1:12" x14ac:dyDescent="0.35">
      <c r="A5" s="33" t="str">
        <f>Master!A7</f>
        <v>e.</v>
      </c>
      <c r="B5" s="33" t="str">
        <f>Master!B7</f>
        <v># months remaining (including month in c.):</v>
      </c>
      <c r="C5" s="374">
        <f>Master!C7</f>
        <v>0</v>
      </c>
      <c r="D5" s="374"/>
      <c r="E5" s="374"/>
    </row>
    <row r="6" spans="1:12" x14ac:dyDescent="0.35">
      <c r="A6" s="33" t="str">
        <f>Master!A8</f>
        <v xml:space="preserve">f.  </v>
      </c>
      <c r="B6" s="33" t="str">
        <f>Master!B8</f>
        <v># months incurred (including month in c.):</v>
      </c>
      <c r="C6" s="374">
        <f>Master!C8</f>
        <v>0</v>
      </c>
      <c r="D6" s="374"/>
      <c r="E6" s="374"/>
    </row>
    <row r="7" spans="1:12" x14ac:dyDescent="0.35">
      <c r="A7" s="33" t="str">
        <f>Master!A9</f>
        <v xml:space="preserve">g.  </v>
      </c>
      <c r="B7" s="33" t="str">
        <f>Master!B9</f>
        <v>Federal ID:</v>
      </c>
      <c r="C7" s="374">
        <f>Master!C9</f>
        <v>0</v>
      </c>
      <c r="D7" s="374"/>
      <c r="E7" s="374"/>
    </row>
    <row r="8" spans="1:12" x14ac:dyDescent="0.35">
      <c r="A8" s="33" t="str">
        <f>Master!A10</f>
        <v>h.</v>
      </c>
      <c r="B8" s="33" t="str">
        <f>Master!B10</f>
        <v>Address:</v>
      </c>
      <c r="C8" s="374">
        <f>Master!C10</f>
        <v>0</v>
      </c>
      <c r="D8" s="374"/>
      <c r="E8" s="374"/>
      <c r="F8" s="85"/>
      <c r="G8" s="85"/>
      <c r="H8" s="85"/>
      <c r="I8" s="85"/>
    </row>
    <row r="10" spans="1:12" ht="42" customHeight="1" x14ac:dyDescent="0.35">
      <c r="A10" s="42" t="s">
        <v>165</v>
      </c>
      <c r="B10" s="86" t="s">
        <v>163</v>
      </c>
      <c r="C10" s="42" t="s">
        <v>47</v>
      </c>
      <c r="D10" s="86" t="s">
        <v>123</v>
      </c>
      <c r="E10" s="86" t="s">
        <v>164</v>
      </c>
      <c r="F10" s="42" t="s">
        <v>54</v>
      </c>
      <c r="G10" s="87" t="s">
        <v>124</v>
      </c>
      <c r="H10" s="86" t="s">
        <v>125</v>
      </c>
      <c r="I10" s="86" t="s">
        <v>126</v>
      </c>
      <c r="J10" s="86" t="s">
        <v>127</v>
      </c>
      <c r="K10" s="86" t="s">
        <v>128</v>
      </c>
      <c r="L10" s="86" t="s">
        <v>129</v>
      </c>
    </row>
    <row r="11" spans="1:12" ht="22.5" customHeight="1" x14ac:dyDescent="0.35">
      <c r="A11" s="88"/>
      <c r="B11" s="88"/>
      <c r="C11" s="44"/>
      <c r="D11" s="89" t="s">
        <v>130</v>
      </c>
      <c r="E11" s="89" t="s">
        <v>130</v>
      </c>
      <c r="F11" s="46" t="s">
        <v>139</v>
      </c>
      <c r="G11" s="90" t="s">
        <v>132</v>
      </c>
      <c r="H11" s="89" t="s">
        <v>133</v>
      </c>
      <c r="I11" s="91" t="s">
        <v>134</v>
      </c>
      <c r="J11" s="89" t="s">
        <v>162</v>
      </c>
      <c r="K11" s="92" t="s">
        <v>136</v>
      </c>
      <c r="L11" s="93" t="s">
        <v>137</v>
      </c>
    </row>
    <row r="12" spans="1:12" x14ac:dyDescent="0.35">
      <c r="A12" s="94">
        <v>1</v>
      </c>
      <c r="B12" s="94">
        <v>2</v>
      </c>
      <c r="C12" s="47">
        <v>3</v>
      </c>
      <c r="D12" s="94">
        <v>4</v>
      </c>
      <c r="E12" s="94">
        <v>5</v>
      </c>
      <c r="F12" s="94">
        <v>6</v>
      </c>
      <c r="G12" s="94">
        <v>7</v>
      </c>
      <c r="H12" s="94">
        <v>8</v>
      </c>
      <c r="I12" s="94">
        <v>9</v>
      </c>
      <c r="J12" s="94">
        <v>10</v>
      </c>
      <c r="K12" s="94">
        <v>11</v>
      </c>
      <c r="L12" s="94">
        <v>12</v>
      </c>
    </row>
    <row r="13" spans="1:12" ht="9" customHeight="1" x14ac:dyDescent="0.35">
      <c r="A13" s="62"/>
      <c r="B13" s="63"/>
      <c r="C13" s="63"/>
      <c r="D13" s="64"/>
    </row>
    <row r="14" spans="1:12" ht="16.5" customHeight="1" x14ac:dyDescent="0.35">
      <c r="A14" s="49"/>
      <c r="B14" s="50" t="s">
        <v>424</v>
      </c>
      <c r="C14" s="63"/>
      <c r="D14" s="64"/>
    </row>
    <row r="15" spans="1:12" x14ac:dyDescent="0.35">
      <c r="A15" s="51">
        <f>'ASA Wrksht'!A15</f>
        <v>18</v>
      </c>
      <c r="B15" s="59" t="str">
        <f>'ASA Wrksht'!B15</f>
        <v>Residential Level 1</v>
      </c>
      <c r="C15" s="53" t="str">
        <f>'ASA Wrksht'!F15</f>
        <v>Days</v>
      </c>
      <c r="D15" s="240">
        <f>VLOOKUP(B15,'CS and Rates'!$B$1:$D$77,3,FALSE)</f>
        <v>247.71</v>
      </c>
      <c r="E15" s="96"/>
      <c r="F15" s="97">
        <f>'ASA Wrksht'!AJ15</f>
        <v>0</v>
      </c>
      <c r="G15" s="98">
        <f>D15*F15</f>
        <v>0</v>
      </c>
      <c r="H15" s="101"/>
      <c r="I15" s="99">
        <f t="shared" ref="I15:I23" si="0">ROUND(G15-H15,2)</f>
        <v>0</v>
      </c>
      <c r="J15" s="192" t="str">
        <f t="shared" ref="J15:J23" si="1">IF(E15="","XXXXXXXXXX",ROUND(E15-H15,2))</f>
        <v>XXXXXXXXXX</v>
      </c>
      <c r="K15" s="193"/>
      <c r="L15" s="163">
        <f t="shared" ref="L15:L23" si="2">IF(D15="",0,IF(D15=0,0,K15/D15))</f>
        <v>0</v>
      </c>
    </row>
    <row r="16" spans="1:12" x14ac:dyDescent="0.35">
      <c r="A16" s="51">
        <f>'ASA Wrksht'!A16</f>
        <v>19</v>
      </c>
      <c r="B16" s="59" t="str">
        <f>'ASA Wrksht'!B16</f>
        <v>Residential Level 2</v>
      </c>
      <c r="C16" s="53" t="str">
        <f>'ASA Wrksht'!F16</f>
        <v>Days</v>
      </c>
      <c r="D16" s="240">
        <f>VLOOKUP(B16,'CS and Rates'!$B$1:$D$77,3,FALSE)</f>
        <v>206.93</v>
      </c>
      <c r="E16" s="96"/>
      <c r="F16" s="97">
        <f>'ASA Wrksht'!AJ16</f>
        <v>0</v>
      </c>
      <c r="G16" s="98">
        <f t="shared" ref="G16:G23" si="3">D16*F16</f>
        <v>0</v>
      </c>
      <c r="H16" s="101"/>
      <c r="I16" s="99">
        <f t="shared" si="0"/>
        <v>0</v>
      </c>
      <c r="J16" s="192" t="str">
        <f t="shared" si="1"/>
        <v>XXXXXXXXXX</v>
      </c>
      <c r="K16" s="193"/>
      <c r="L16" s="163">
        <f t="shared" si="2"/>
        <v>0</v>
      </c>
    </row>
    <row r="17" spans="1:12" x14ac:dyDescent="0.35">
      <c r="A17" s="51">
        <f>'ASA Wrksht'!A17</f>
        <v>20</v>
      </c>
      <c r="B17" s="59" t="str">
        <f>'ASA Wrksht'!B17</f>
        <v>Residential Level 3</v>
      </c>
      <c r="C17" s="53" t="str">
        <f>'ASA Wrksht'!F17</f>
        <v>Days</v>
      </c>
      <c r="D17" s="240">
        <f>VLOOKUP(B17,'CS and Rates'!$B$1:$D$77,3,FALSE)</f>
        <v>123.21</v>
      </c>
      <c r="E17" s="96"/>
      <c r="F17" s="97">
        <f>'ASA Wrksht'!AJ17</f>
        <v>0</v>
      </c>
      <c r="G17" s="98">
        <f t="shared" si="3"/>
        <v>0</v>
      </c>
      <c r="H17" s="101"/>
      <c r="I17" s="99">
        <f t="shared" si="0"/>
        <v>0</v>
      </c>
      <c r="J17" s="192" t="str">
        <f t="shared" si="1"/>
        <v>XXXXXXXXXX</v>
      </c>
      <c r="K17" s="193"/>
      <c r="L17" s="163">
        <f t="shared" si="2"/>
        <v>0</v>
      </c>
    </row>
    <row r="18" spans="1:12" x14ac:dyDescent="0.35">
      <c r="A18" s="51">
        <f>'ASA Wrksht'!A18</f>
        <v>21</v>
      </c>
      <c r="B18" s="59" t="str">
        <f>'ASA Wrksht'!B18</f>
        <v>Residential Level 4</v>
      </c>
      <c r="C18" s="53" t="str">
        <f>'ASA Wrksht'!F18</f>
        <v>Days</v>
      </c>
      <c r="D18" s="240">
        <f>VLOOKUP(B18,'CS and Rates'!$B$1:$D$77,3,FALSE)</f>
        <v>73.400000000000006</v>
      </c>
      <c r="E18" s="96"/>
      <c r="F18" s="97">
        <f>'ASA Wrksht'!AJ18</f>
        <v>0</v>
      </c>
      <c r="G18" s="98">
        <f t="shared" si="3"/>
        <v>0</v>
      </c>
      <c r="H18" s="101"/>
      <c r="I18" s="99">
        <f t="shared" si="0"/>
        <v>0</v>
      </c>
      <c r="J18" s="192" t="str">
        <f t="shared" si="1"/>
        <v>XXXXXXXXXX</v>
      </c>
      <c r="K18" s="193"/>
      <c r="L18" s="163">
        <f t="shared" si="2"/>
        <v>0</v>
      </c>
    </row>
    <row r="19" spans="1:12" x14ac:dyDescent="0.35">
      <c r="A19" s="51">
        <f>'ASA Wrksht'!A19</f>
        <v>36</v>
      </c>
      <c r="B19" s="59" t="str">
        <f>'ASA Wrksht'!B19</f>
        <v>Room &amp; Board Level 1</v>
      </c>
      <c r="C19" s="53" t="str">
        <f>'ASA Wrksht'!F19</f>
        <v>Days</v>
      </c>
      <c r="D19" s="240">
        <f>VLOOKUP(B19,'CS and Rates'!$B$1:$D$77,3,FALSE)</f>
        <v>135.07</v>
      </c>
      <c r="E19" s="96"/>
      <c r="F19" s="97">
        <f>'ASA Wrksht'!AJ19</f>
        <v>0</v>
      </c>
      <c r="G19" s="98">
        <f t="shared" si="3"/>
        <v>0</v>
      </c>
      <c r="H19" s="101"/>
      <c r="I19" s="99">
        <f t="shared" si="0"/>
        <v>0</v>
      </c>
      <c r="J19" s="192" t="str">
        <f t="shared" si="1"/>
        <v>XXXXXXXXXX</v>
      </c>
      <c r="K19" s="193"/>
      <c r="L19" s="163">
        <f t="shared" si="2"/>
        <v>0</v>
      </c>
    </row>
    <row r="20" spans="1:12" x14ac:dyDescent="0.35">
      <c r="A20" s="51">
        <f>'ASA Wrksht'!A20</f>
        <v>37</v>
      </c>
      <c r="B20" s="59" t="str">
        <f>'ASA Wrksht'!B20</f>
        <v>Room &amp; Board Level 2</v>
      </c>
      <c r="C20" s="53" t="str">
        <f>'ASA Wrksht'!F20</f>
        <v>Days</v>
      </c>
      <c r="D20" s="240">
        <f>VLOOKUP(B20,'CS and Rates'!$B$1:$D$77,3,FALSE)</f>
        <v>103.72</v>
      </c>
      <c r="E20" s="96"/>
      <c r="F20" s="97">
        <f>'ASA Wrksht'!AJ20</f>
        <v>0</v>
      </c>
      <c r="G20" s="98">
        <f t="shared" si="3"/>
        <v>0</v>
      </c>
      <c r="H20" s="101"/>
      <c r="I20" s="99">
        <f t="shared" si="0"/>
        <v>0</v>
      </c>
      <c r="J20" s="192" t="str">
        <f t="shared" si="1"/>
        <v>XXXXXXXXXX</v>
      </c>
      <c r="K20" s="193"/>
      <c r="L20" s="163">
        <f t="shared" si="2"/>
        <v>0</v>
      </c>
    </row>
    <row r="21" spans="1:12" x14ac:dyDescent="0.35">
      <c r="A21" s="51">
        <f>'ASA Wrksht'!A21</f>
        <v>38</v>
      </c>
      <c r="B21" s="59" t="str">
        <f>'ASA Wrksht'!B21</f>
        <v>Room &amp; Board Level 3</v>
      </c>
      <c r="C21" s="53" t="str">
        <f>'ASA Wrksht'!F21</f>
        <v>Days</v>
      </c>
      <c r="D21" s="240">
        <f>VLOOKUP(B21,'CS and Rates'!$B$1:$D$77,3,FALSE)</f>
        <v>67.849999999999994</v>
      </c>
      <c r="E21" s="96"/>
      <c r="F21" s="97">
        <f>'ASA Wrksht'!AJ21</f>
        <v>0</v>
      </c>
      <c r="G21" s="98">
        <f t="shared" si="3"/>
        <v>0</v>
      </c>
      <c r="H21" s="101"/>
      <c r="I21" s="99">
        <f t="shared" si="0"/>
        <v>0</v>
      </c>
      <c r="J21" s="192" t="str">
        <f t="shared" si="1"/>
        <v>XXXXXXXXXX</v>
      </c>
      <c r="K21" s="193"/>
      <c r="L21" s="163">
        <f t="shared" si="2"/>
        <v>0</v>
      </c>
    </row>
    <row r="22" spans="1:12" x14ac:dyDescent="0.35">
      <c r="A22" s="51">
        <f>'ASA Wrksht'!A22</f>
        <v>0</v>
      </c>
      <c r="B22" s="186">
        <f>'ASA Wrksht'!B22</f>
        <v>0</v>
      </c>
      <c r="C22" s="206">
        <f>'ASA Wrksht'!F22</f>
        <v>0</v>
      </c>
      <c r="D22" s="190"/>
      <c r="E22" s="96"/>
      <c r="F22" s="97">
        <f>'ASA Wrksht'!AJ22</f>
        <v>0</v>
      </c>
      <c r="G22" s="98">
        <f t="shared" si="3"/>
        <v>0</v>
      </c>
      <c r="H22" s="101"/>
      <c r="I22" s="99">
        <f t="shared" si="0"/>
        <v>0</v>
      </c>
      <c r="J22" s="192" t="str">
        <f t="shared" si="1"/>
        <v>XXXXXXXXXX</v>
      </c>
      <c r="K22" s="193"/>
      <c r="L22" s="163">
        <f t="shared" si="2"/>
        <v>0</v>
      </c>
    </row>
    <row r="23" spans="1:12" x14ac:dyDescent="0.35">
      <c r="A23" s="51">
        <f>'ASA Wrksht'!A23</f>
        <v>0</v>
      </c>
      <c r="B23" s="186">
        <f>'ASA Wrksht'!B23</f>
        <v>0</v>
      </c>
      <c r="C23" s="206">
        <f>'ASA Wrksht'!F23</f>
        <v>0</v>
      </c>
      <c r="D23" s="190"/>
      <c r="E23" s="96"/>
      <c r="F23" s="97">
        <f>'ASA Wrksht'!AJ23</f>
        <v>0</v>
      </c>
      <c r="G23" s="98">
        <f t="shared" si="3"/>
        <v>0</v>
      </c>
      <c r="H23" s="101"/>
      <c r="I23" s="99">
        <f t="shared" si="0"/>
        <v>0</v>
      </c>
      <c r="J23" s="192" t="str">
        <f t="shared" si="1"/>
        <v>XXXXXXXXXX</v>
      </c>
      <c r="K23" s="193"/>
      <c r="L23" s="163">
        <f t="shared" si="2"/>
        <v>0</v>
      </c>
    </row>
    <row r="24" spans="1:12" ht="6.75" customHeight="1" x14ac:dyDescent="0.35">
      <c r="A24" s="62">
        <f>'ASA Wrksht'!A24</f>
        <v>0</v>
      </c>
      <c r="B24" s="63">
        <f>'ASA Wrksht'!B24</f>
        <v>0</v>
      </c>
      <c r="C24" s="63">
        <f>'ASA Wrksht'!F24</f>
        <v>0</v>
      </c>
      <c r="D24" s="64"/>
      <c r="J24" s="102"/>
    </row>
    <row r="25" spans="1:12" s="129" customFormat="1" ht="15" customHeight="1" x14ac:dyDescent="0.35">
      <c r="A25" s="49"/>
      <c r="B25" s="50"/>
      <c r="C25" s="50"/>
      <c r="D25" s="113"/>
      <c r="E25" s="126"/>
      <c r="F25" s="127"/>
      <c r="G25" s="126"/>
      <c r="H25" s="126"/>
      <c r="I25" s="126"/>
      <c r="J25" s="128"/>
      <c r="K25" s="126"/>
      <c r="L25" s="127"/>
    </row>
    <row r="26" spans="1:12" s="129" customFormat="1" ht="15" customHeight="1" x14ac:dyDescent="0.35">
      <c r="A26" s="77">
        <f>'ASA Wrksht'!A26</f>
        <v>0</v>
      </c>
      <c r="B26" s="77">
        <f>'ASA Wrksht'!B26</f>
        <v>0</v>
      </c>
      <c r="C26" s="48">
        <f>'ASA Wrksht'!F26</f>
        <v>0</v>
      </c>
      <c r="D26" s="77"/>
      <c r="E26" s="130"/>
      <c r="K26" s="131"/>
      <c r="L26" s="132"/>
    </row>
    <row r="27" spans="1:12" ht="16.5" customHeight="1" x14ac:dyDescent="0.35">
      <c r="A27" s="49"/>
      <c r="B27" s="50" t="s">
        <v>425</v>
      </c>
      <c r="C27" s="63">
        <f>'ASA Wrksht'!F27</f>
        <v>0</v>
      </c>
      <c r="D27" s="64"/>
    </row>
    <row r="28" spans="1:12" x14ac:dyDescent="0.35">
      <c r="A28" s="51">
        <f>'ASA Wrksht'!A28</f>
        <v>29</v>
      </c>
      <c r="B28" s="59" t="str">
        <f>'ASA Wrksht'!B28</f>
        <v>Aftercare -  Individual</v>
      </c>
      <c r="C28" s="53" t="str">
        <f>'ASA Wrksht'!F28</f>
        <v>Hours</v>
      </c>
      <c r="D28" s="240">
        <f>VLOOKUP(B28,'CS and Rates'!$B$1:$D$77,3,FALSE)</f>
        <v>62.57</v>
      </c>
      <c r="E28" s="96"/>
      <c r="F28" s="97">
        <f>'ASA Wrksht'!AJ28</f>
        <v>0</v>
      </c>
      <c r="G28" s="98">
        <f t="shared" ref="G28:G49" si="4">D28*F28</f>
        <v>0</v>
      </c>
      <c r="H28" s="101"/>
      <c r="I28" s="99">
        <f t="shared" ref="I28:I37" si="5">ROUND(G28-H28,2)</f>
        <v>0</v>
      </c>
      <c r="J28" s="192" t="str">
        <f t="shared" ref="J28:J37" si="6">IF(E28="","XXXXXXXXXX",ROUND(E28-H28,2))</f>
        <v>XXXXXXXXXX</v>
      </c>
      <c r="K28" s="193"/>
      <c r="L28" s="163">
        <f t="shared" ref="L28:L34" si="7">IF(D28="",0,IF(D28=0,0,K28/D28))</f>
        <v>0</v>
      </c>
    </row>
    <row r="29" spans="1:12" x14ac:dyDescent="0.35">
      <c r="A29" s="51">
        <f>'ASA Wrksht'!A29</f>
        <v>43</v>
      </c>
      <c r="B29" s="59" t="str">
        <f>'ASA Wrksht'!B29</f>
        <v>Aftercare - Group</v>
      </c>
      <c r="C29" s="53" t="str">
        <f>'ASA Wrksht'!F29</f>
        <v>Hours</v>
      </c>
      <c r="D29" s="240">
        <f>VLOOKUP(B29,'CS and Rates'!$B$1:$D$77,3,FALSE)</f>
        <v>15.64</v>
      </c>
      <c r="E29" s="96"/>
      <c r="F29" s="97">
        <f>'ASA Wrksht'!AJ29</f>
        <v>0</v>
      </c>
      <c r="G29" s="98">
        <f t="shared" si="4"/>
        <v>0</v>
      </c>
      <c r="H29" s="101"/>
      <c r="I29" s="99">
        <f t="shared" si="5"/>
        <v>0</v>
      </c>
      <c r="J29" s="192" t="str">
        <f t="shared" si="6"/>
        <v>XXXXXXXXXX</v>
      </c>
      <c r="K29" s="193"/>
      <c r="L29" s="163">
        <f t="shared" si="7"/>
        <v>0</v>
      </c>
    </row>
    <row r="30" spans="1:12" x14ac:dyDescent="0.35">
      <c r="A30" s="51">
        <f>'ASA Wrksht'!A30</f>
        <v>1</v>
      </c>
      <c r="B30" s="59" t="str">
        <f>'ASA Wrksht'!B30</f>
        <v>Assessment</v>
      </c>
      <c r="C30" s="53" t="str">
        <f>'ASA Wrksht'!F30</f>
        <v>Hours</v>
      </c>
      <c r="D30" s="240">
        <f>VLOOKUP(B30,'CS and Rates'!$B$1:$D$77,3,FALSE)</f>
        <v>89.4</v>
      </c>
      <c r="E30" s="96"/>
      <c r="F30" s="97">
        <f>'ASA Wrksht'!AJ30</f>
        <v>0</v>
      </c>
      <c r="G30" s="98">
        <f t="shared" si="4"/>
        <v>0</v>
      </c>
      <c r="H30" s="101"/>
      <c r="I30" s="99">
        <f t="shared" si="5"/>
        <v>0</v>
      </c>
      <c r="J30" s="192" t="str">
        <f t="shared" si="6"/>
        <v>XXXXXXXXXX</v>
      </c>
      <c r="K30" s="193"/>
      <c r="L30" s="163">
        <f t="shared" si="7"/>
        <v>0</v>
      </c>
    </row>
    <row r="31" spans="1:12" x14ac:dyDescent="0.35">
      <c r="A31" s="51">
        <f>'ASA Wrksht'!A31</f>
        <v>2</v>
      </c>
      <c r="B31" s="59" t="str">
        <f>'ASA Wrksht'!B31</f>
        <v>Case Management</v>
      </c>
      <c r="C31" s="53" t="str">
        <f>'ASA Wrksht'!F31</f>
        <v>Hours</v>
      </c>
      <c r="D31" s="240">
        <f>VLOOKUP(B31,'CS and Rates'!$B$1:$D$77,3,FALSE)</f>
        <v>71.12</v>
      </c>
      <c r="E31" s="96"/>
      <c r="F31" s="97">
        <f>'ASA Wrksht'!AJ31</f>
        <v>0</v>
      </c>
      <c r="G31" s="98">
        <f t="shared" si="4"/>
        <v>0</v>
      </c>
      <c r="H31" s="101"/>
      <c r="I31" s="99">
        <f t="shared" si="5"/>
        <v>0</v>
      </c>
      <c r="J31" s="192" t="str">
        <f t="shared" si="6"/>
        <v>XXXXXXXXXX</v>
      </c>
      <c r="K31" s="193"/>
      <c r="L31" s="163">
        <f t="shared" si="7"/>
        <v>0</v>
      </c>
    </row>
    <row r="32" spans="1:12" x14ac:dyDescent="0.35">
      <c r="A32" s="51">
        <f>'ASA Wrksht'!A32</f>
        <v>5</v>
      </c>
      <c r="B32" s="59" t="str">
        <f>'ASA Wrksht'!B32</f>
        <v>Day Care Services</v>
      </c>
      <c r="C32" s="53" t="str">
        <f>'ASA Wrksht'!F32</f>
        <v>Hours</v>
      </c>
      <c r="D32" s="240">
        <f>VLOOKUP(B32,'CS and Rates'!$B$1:$D$77,3,FALSE)</f>
        <v>52.42</v>
      </c>
      <c r="E32" s="96"/>
      <c r="F32" s="97">
        <f>'ASA Wrksht'!AJ32</f>
        <v>0</v>
      </c>
      <c r="G32" s="98">
        <f t="shared" si="4"/>
        <v>0</v>
      </c>
      <c r="H32" s="101"/>
      <c r="I32" s="99">
        <f t="shared" si="5"/>
        <v>0</v>
      </c>
      <c r="J32" s="192" t="str">
        <f t="shared" si="6"/>
        <v>XXXXXXXXXX</v>
      </c>
      <c r="K32" s="193"/>
      <c r="L32" s="163">
        <f t="shared" si="7"/>
        <v>0</v>
      </c>
    </row>
    <row r="33" spans="1:12" x14ac:dyDescent="0.35">
      <c r="A33" s="51">
        <f>'ASA Wrksht'!A33</f>
        <v>6</v>
      </c>
      <c r="B33" s="59" t="str">
        <f>'ASA Wrksht'!B33</f>
        <v>Day Treatment</v>
      </c>
      <c r="C33" s="53" t="str">
        <f>'ASA Wrksht'!F33</f>
        <v>Days</v>
      </c>
      <c r="D33" s="240">
        <f>VLOOKUP(B33,'CS and Rates'!$B$1:$D$77,3,FALSE)</f>
        <v>52.42</v>
      </c>
      <c r="E33" s="96"/>
      <c r="F33" s="97">
        <f>'ASA Wrksht'!AJ33</f>
        <v>0</v>
      </c>
      <c r="G33" s="98">
        <f t="shared" si="4"/>
        <v>0</v>
      </c>
      <c r="H33" s="101"/>
      <c r="I33" s="99">
        <f t="shared" si="5"/>
        <v>0</v>
      </c>
      <c r="J33" s="192" t="str">
        <f t="shared" si="6"/>
        <v>XXXXXXXXXX</v>
      </c>
      <c r="K33" s="193"/>
      <c r="L33" s="163">
        <f t="shared" si="7"/>
        <v>0</v>
      </c>
    </row>
    <row r="34" spans="1:12" x14ac:dyDescent="0.35">
      <c r="A34" s="51">
        <f>'ASA Wrksht'!A35</f>
        <v>28</v>
      </c>
      <c r="B34" s="59" t="str">
        <f>'ASA Wrksht'!B35</f>
        <v>Incidental Expenses</v>
      </c>
      <c r="C34" s="53" t="str">
        <f>'ASA Wrksht'!F35</f>
        <v>1 Unit = $1.00</v>
      </c>
      <c r="D34" s="240">
        <f>VLOOKUP(B34,'CS and Rates'!$B$1:$D$77,3,FALSE)</f>
        <v>1</v>
      </c>
      <c r="E34" s="96"/>
      <c r="F34" s="97">
        <f>'ASA Wrksht'!AJ35</f>
        <v>0</v>
      </c>
      <c r="G34" s="98">
        <f t="shared" si="4"/>
        <v>0</v>
      </c>
      <c r="H34" s="101"/>
      <c r="I34" s="99">
        <f t="shared" si="5"/>
        <v>0</v>
      </c>
      <c r="J34" s="192" t="str">
        <f t="shared" si="6"/>
        <v>XXXXXXXXXX</v>
      </c>
      <c r="K34" s="193"/>
      <c r="L34" s="163">
        <f t="shared" si="7"/>
        <v>0</v>
      </c>
    </row>
    <row r="35" spans="1:12" x14ac:dyDescent="0.35">
      <c r="A35" s="51">
        <f>'ASA Wrksht'!A37</f>
        <v>8</v>
      </c>
      <c r="B35" s="59" t="str">
        <f>'ASA Wrksht'!B37</f>
        <v>In-Home &amp; On Site</v>
      </c>
      <c r="C35" s="53" t="str">
        <f>'ASA Wrksht'!F37</f>
        <v>Hours</v>
      </c>
      <c r="D35" s="240">
        <f>VLOOKUP(B35,'CS and Rates'!$B$1:$D$77,3,FALSE)</f>
        <v>84.53</v>
      </c>
      <c r="E35" s="96"/>
      <c r="F35" s="97">
        <f>'ASA Wrksht'!AJ37</f>
        <v>0</v>
      </c>
      <c r="G35" s="98">
        <f t="shared" si="4"/>
        <v>0</v>
      </c>
      <c r="H35" s="101"/>
      <c r="I35" s="99">
        <f t="shared" si="5"/>
        <v>0</v>
      </c>
      <c r="J35" s="192" t="str">
        <f t="shared" si="6"/>
        <v>XXXXXXXXXX</v>
      </c>
      <c r="K35" s="193"/>
      <c r="L35" s="163">
        <f>IF(D35="",0,IF(D35=0,0,K35/D35))</f>
        <v>0</v>
      </c>
    </row>
    <row r="36" spans="1:12" x14ac:dyDescent="0.35">
      <c r="A36" s="51">
        <f>'ASA Wrksht'!A38</f>
        <v>42</v>
      </c>
      <c r="B36" s="59" t="str">
        <f>'ASA Wrksht'!B38</f>
        <v>Intervention - Group</v>
      </c>
      <c r="C36" s="53" t="str">
        <f>'ASA Wrksht'!F38</f>
        <v>Hours</v>
      </c>
      <c r="D36" s="240">
        <f>VLOOKUP(B36,'CS and Rates'!$B$1:$D$77,3,FALSE)</f>
        <v>18.62</v>
      </c>
      <c r="E36" s="96"/>
      <c r="F36" s="97">
        <f>'ASA Wrksht'!AJ38</f>
        <v>0</v>
      </c>
      <c r="G36" s="98">
        <f t="shared" si="4"/>
        <v>0</v>
      </c>
      <c r="H36" s="101"/>
      <c r="I36" s="99">
        <f t="shared" si="5"/>
        <v>0</v>
      </c>
      <c r="J36" s="192" t="str">
        <f t="shared" si="6"/>
        <v>XXXXXXXXXX</v>
      </c>
      <c r="K36" s="193"/>
      <c r="L36" s="163">
        <f>IF(D36="",0,IF(D36=0,0,K36/D36))</f>
        <v>0</v>
      </c>
    </row>
    <row r="37" spans="1:12" x14ac:dyDescent="0.35">
      <c r="A37" s="51">
        <f>'ASA Wrksht'!A39</f>
        <v>11</v>
      </c>
      <c r="B37" s="59" t="str">
        <f>'ASA Wrksht'!B39</f>
        <v>Intervention - Individual</v>
      </c>
      <c r="C37" s="53" t="str">
        <f>'ASA Wrksht'!F39</f>
        <v>Hours</v>
      </c>
      <c r="D37" s="240">
        <f>VLOOKUP(B37,'CS and Rates'!$B$1:$D$77,3,FALSE)</f>
        <v>74.48</v>
      </c>
      <c r="E37" s="96"/>
      <c r="F37" s="97">
        <f>'ASA Wrksht'!AJ39</f>
        <v>0</v>
      </c>
      <c r="G37" s="98">
        <f t="shared" si="4"/>
        <v>0</v>
      </c>
      <c r="H37" s="101"/>
      <c r="I37" s="99">
        <f t="shared" si="5"/>
        <v>0</v>
      </c>
      <c r="J37" s="192" t="str">
        <f t="shared" si="6"/>
        <v>XXXXXXXXXX</v>
      </c>
      <c r="K37" s="193"/>
      <c r="L37" s="163">
        <f>IF(D37="",0,IF(D37=0,0,K37/D37))</f>
        <v>0</v>
      </c>
    </row>
    <row r="38" spans="1:12" x14ac:dyDescent="0.35">
      <c r="A38" s="51">
        <f>'ASA Wrksht'!A41</f>
        <v>13</v>
      </c>
      <c r="B38" s="59" t="str">
        <f>'ASA Wrksht'!B41</f>
        <v>Medication-Assisted Treatment</v>
      </c>
      <c r="C38" s="53" t="str">
        <f>'ASA Wrksht'!F41</f>
        <v>Dosage</v>
      </c>
      <c r="D38" s="240">
        <f>VLOOKUP(B38,'CS and Rates'!$B$1:$D$77,3,FALSE)</f>
        <v>8.8000000000000007</v>
      </c>
      <c r="E38" s="96"/>
      <c r="F38" s="97">
        <f>'ASA Wrksht'!AJ41</f>
        <v>0</v>
      </c>
      <c r="G38" s="98">
        <f t="shared" si="4"/>
        <v>0</v>
      </c>
      <c r="H38" s="101"/>
      <c r="I38" s="99">
        <f t="shared" ref="I38:I48" si="8">ROUND(G38-H38,2)</f>
        <v>0</v>
      </c>
      <c r="J38" s="192" t="str">
        <f t="shared" ref="J38:J48" si="9">IF(E38="","XXXXXXXXXX",ROUND(E38-H38,2))</f>
        <v>XXXXXXXXXX</v>
      </c>
      <c r="K38" s="193"/>
      <c r="L38" s="163">
        <f t="shared" ref="L38:L48" si="10">IF(D38="",0,IF(D38=0,0,K38/D38))</f>
        <v>0</v>
      </c>
    </row>
    <row r="39" spans="1:12" x14ac:dyDescent="0.35">
      <c r="A39" s="51">
        <f>'ASA Wrksht'!A42</f>
        <v>35</v>
      </c>
      <c r="B39" s="59" t="str">
        <f>'ASA Wrksht'!B42</f>
        <v>Outpatient - Group</v>
      </c>
      <c r="C39" s="53" t="str">
        <f>'ASA Wrksht'!F42</f>
        <v>Hours</v>
      </c>
      <c r="D39" s="240">
        <f>VLOOKUP(B39,'CS and Rates'!$B$1:$D$77,3,FALSE)</f>
        <v>22.44</v>
      </c>
      <c r="E39" s="96"/>
      <c r="F39" s="97">
        <f>'ASA Wrksht'!AJ42</f>
        <v>0</v>
      </c>
      <c r="G39" s="98">
        <f t="shared" si="4"/>
        <v>0</v>
      </c>
      <c r="H39" s="101"/>
      <c r="I39" s="99">
        <f t="shared" si="8"/>
        <v>0</v>
      </c>
      <c r="J39" s="192" t="str">
        <f t="shared" si="9"/>
        <v>XXXXXXXXXX</v>
      </c>
      <c r="K39" s="193"/>
      <c r="L39" s="163">
        <f t="shared" si="10"/>
        <v>0</v>
      </c>
    </row>
    <row r="40" spans="1:12" x14ac:dyDescent="0.35">
      <c r="A40" s="51">
        <f>'ASA Wrksht'!A43</f>
        <v>14</v>
      </c>
      <c r="B40" s="59" t="str">
        <f>'ASA Wrksht'!B43</f>
        <v>Outpatient - Individual</v>
      </c>
      <c r="C40" s="53" t="str">
        <f>'ASA Wrksht'!F43</f>
        <v>Hours</v>
      </c>
      <c r="D40" s="240">
        <f>VLOOKUP(B40,'CS and Rates'!$B$1:$D$77,3,FALSE)</f>
        <v>89.76</v>
      </c>
      <c r="E40" s="96"/>
      <c r="F40" s="97">
        <f>'ASA Wrksht'!AJ43</f>
        <v>0</v>
      </c>
      <c r="G40" s="98">
        <f t="shared" si="4"/>
        <v>0</v>
      </c>
      <c r="H40" s="101"/>
      <c r="I40" s="99">
        <f t="shared" si="8"/>
        <v>0</v>
      </c>
      <c r="J40" s="192" t="str">
        <f t="shared" si="9"/>
        <v>XXXXXXXXXX</v>
      </c>
      <c r="K40" s="193"/>
      <c r="L40" s="163">
        <f t="shared" si="10"/>
        <v>0</v>
      </c>
    </row>
    <row r="41" spans="1:12" x14ac:dyDescent="0.35">
      <c r="A41" s="51">
        <f>'ASA Wrksht'!A44</f>
        <v>15</v>
      </c>
      <c r="B41" s="59" t="str">
        <f>'ASA Wrksht'!B44</f>
        <v>Outreach (Client Specific)</v>
      </c>
      <c r="C41" s="53" t="str">
        <f>'ASA Wrksht'!F44</f>
        <v>Hours</v>
      </c>
      <c r="D41" s="240">
        <f>VLOOKUP(B41,'CS and Rates'!$B$1:$D$77,3,FALSE)</f>
        <v>57.62</v>
      </c>
      <c r="E41" s="96"/>
      <c r="F41" s="97">
        <f>'ASA Wrksht'!AJ44</f>
        <v>0</v>
      </c>
      <c r="G41" s="98">
        <f t="shared" si="4"/>
        <v>0</v>
      </c>
      <c r="H41" s="101"/>
      <c r="I41" s="99">
        <f t="shared" si="8"/>
        <v>0</v>
      </c>
      <c r="J41" s="192" t="str">
        <f t="shared" si="9"/>
        <v>XXXXXXXXXX</v>
      </c>
      <c r="K41" s="193"/>
      <c r="L41" s="163">
        <f t="shared" si="10"/>
        <v>0</v>
      </c>
    </row>
    <row r="42" spans="1:12" s="182" customFormat="1" x14ac:dyDescent="0.35">
      <c r="A42" s="245">
        <f>'ASA Wrksht'!A45</f>
        <v>15</v>
      </c>
      <c r="B42" s="249" t="str">
        <f>'ASA Wrksht'!B45</f>
        <v>Outreach (Non-Client Specific)</v>
      </c>
      <c r="C42" s="247" t="str">
        <f>'ASA Wrksht'!F45</f>
        <v>Hours</v>
      </c>
      <c r="D42" s="240">
        <f>VLOOKUP(B42,'CS and Rates'!$B$1:$D$77,3,FALSE)</f>
        <v>57.62</v>
      </c>
      <c r="E42" s="191"/>
      <c r="F42" s="97">
        <f>'ASA Wrksht'!AJ45</f>
        <v>0</v>
      </c>
      <c r="G42" s="168">
        <f t="shared" ref="G42" si="11">D42*F42</f>
        <v>0</v>
      </c>
      <c r="H42" s="193"/>
      <c r="I42" s="169">
        <f t="shared" ref="I42" si="12">ROUND(G42-H42,2)</f>
        <v>0</v>
      </c>
      <c r="J42" s="192" t="str">
        <f t="shared" ref="J42" si="13">IF(E42="","XXXXXXXXXX",ROUND(E42-H42,2))</f>
        <v>XXXXXXXXXX</v>
      </c>
      <c r="K42" s="193"/>
      <c r="L42" s="163">
        <f t="shared" si="10"/>
        <v>0</v>
      </c>
    </row>
    <row r="43" spans="1:12" x14ac:dyDescent="0.35">
      <c r="A43" s="51">
        <f>'ASA Wrksht'!A46</f>
        <v>47</v>
      </c>
      <c r="B43" s="59" t="str">
        <f>'ASA Wrksht'!B46</f>
        <v>Recovery Support - Group</v>
      </c>
      <c r="C43" s="53" t="str">
        <f>'ASA Wrksht'!F46</f>
        <v>Hours</v>
      </c>
      <c r="D43" s="240">
        <f>VLOOKUP(B43,'CS and Rates'!$B$1:$D$77,3,FALSE)</f>
        <v>15.1</v>
      </c>
      <c r="E43" s="96"/>
      <c r="F43" s="97">
        <f>'ASA Wrksht'!AJ46</f>
        <v>0</v>
      </c>
      <c r="G43" s="98">
        <f t="shared" si="4"/>
        <v>0</v>
      </c>
      <c r="H43" s="101"/>
      <c r="I43" s="99">
        <f t="shared" si="8"/>
        <v>0</v>
      </c>
      <c r="J43" s="192" t="str">
        <f t="shared" si="9"/>
        <v>XXXXXXXXXX</v>
      </c>
      <c r="K43" s="193"/>
      <c r="L43" s="163">
        <f t="shared" si="10"/>
        <v>0</v>
      </c>
    </row>
    <row r="44" spans="1:12" x14ac:dyDescent="0.35">
      <c r="A44" s="51">
        <f>'ASA Wrksht'!A47</f>
        <v>46</v>
      </c>
      <c r="B44" s="59" t="str">
        <f>'ASA Wrksht'!B47</f>
        <v>Recovery Support - Individual</v>
      </c>
      <c r="C44" s="53" t="str">
        <f>'ASA Wrksht'!F47</f>
        <v>Hours</v>
      </c>
      <c r="D44" s="240">
        <f>VLOOKUP(B44,'CS and Rates'!$B$1:$D$77,3,FALSE)</f>
        <v>60.41</v>
      </c>
      <c r="E44" s="96"/>
      <c r="F44" s="97">
        <f>'ASA Wrksht'!AJ47</f>
        <v>0</v>
      </c>
      <c r="G44" s="98">
        <f t="shared" si="4"/>
        <v>0</v>
      </c>
      <c r="H44" s="101"/>
      <c r="I44" s="99">
        <f t="shared" si="8"/>
        <v>0</v>
      </c>
      <c r="J44" s="192" t="str">
        <f t="shared" si="9"/>
        <v>XXXXXXXXXX</v>
      </c>
      <c r="K44" s="193"/>
      <c r="L44" s="163">
        <f t="shared" si="10"/>
        <v>0</v>
      </c>
    </row>
    <row r="45" spans="1:12" x14ac:dyDescent="0.35">
      <c r="A45" s="51">
        <f>'ASA Wrksht'!A48</f>
        <v>22</v>
      </c>
      <c r="B45" s="59" t="str">
        <f>'ASA Wrksht'!B48</f>
        <v>Respite Services</v>
      </c>
      <c r="C45" s="53" t="str">
        <f>'ASA Wrksht'!F48</f>
        <v>Hours</v>
      </c>
      <c r="D45" s="240">
        <f>VLOOKUP(B45,'CS and Rates'!$B$1:$D$77,3,FALSE)</f>
        <v>0</v>
      </c>
      <c r="E45" s="96"/>
      <c r="F45" s="97">
        <f>'ASA Wrksht'!AJ48</f>
        <v>0</v>
      </c>
      <c r="G45" s="98">
        <f t="shared" si="4"/>
        <v>0</v>
      </c>
      <c r="H45" s="101"/>
      <c r="I45" s="99">
        <f t="shared" si="8"/>
        <v>0</v>
      </c>
      <c r="J45" s="192" t="str">
        <f t="shared" si="9"/>
        <v>XXXXXXXXXX</v>
      </c>
      <c r="K45" s="193"/>
      <c r="L45" s="163">
        <f t="shared" si="10"/>
        <v>0</v>
      </c>
    </row>
    <row r="46" spans="1:12" x14ac:dyDescent="0.35">
      <c r="A46" s="51">
        <f>'ASA Wrksht'!A49</f>
        <v>25</v>
      </c>
      <c r="B46" s="59" t="str">
        <f>'ASA Wrksht'!B49</f>
        <v>Supported Employment</v>
      </c>
      <c r="C46" s="53" t="str">
        <f>'ASA Wrksht'!F49</f>
        <v>Hours</v>
      </c>
      <c r="D46" s="240">
        <f>VLOOKUP(B46,'CS and Rates'!$B$1:$D$77,3,FALSE)</f>
        <v>67.62</v>
      </c>
      <c r="E46" s="96"/>
      <c r="F46" s="97">
        <f>'ASA Wrksht'!AJ49</f>
        <v>0</v>
      </c>
      <c r="G46" s="98">
        <f t="shared" si="4"/>
        <v>0</v>
      </c>
      <c r="H46" s="101"/>
      <c r="I46" s="99">
        <f t="shared" si="8"/>
        <v>0</v>
      </c>
      <c r="J46" s="192" t="str">
        <f t="shared" si="9"/>
        <v>XXXXXXXXXX</v>
      </c>
      <c r="K46" s="193"/>
      <c r="L46" s="163">
        <f t="shared" si="10"/>
        <v>0</v>
      </c>
    </row>
    <row r="47" spans="1:12" x14ac:dyDescent="0.35">
      <c r="A47" s="51">
        <f>'ASA Wrksht'!A50</f>
        <v>26</v>
      </c>
      <c r="B47" s="59" t="str">
        <f>'ASA Wrksht'!B50</f>
        <v>Supportive Housing/Living</v>
      </c>
      <c r="C47" s="53" t="str">
        <f>'ASA Wrksht'!F50</f>
        <v>Hours</v>
      </c>
      <c r="D47" s="240">
        <f>VLOOKUP(B47,'CS and Rates'!$B$1:$D$77,3,FALSE)</f>
        <v>70.38</v>
      </c>
      <c r="E47" s="96"/>
      <c r="F47" s="97">
        <f>'ASA Wrksht'!AJ50</f>
        <v>0</v>
      </c>
      <c r="G47" s="98">
        <f t="shared" si="4"/>
        <v>0</v>
      </c>
      <c r="H47" s="101"/>
      <c r="I47" s="99">
        <f t="shared" si="8"/>
        <v>0</v>
      </c>
      <c r="J47" s="192" t="str">
        <f t="shared" si="9"/>
        <v>XXXXXXXXXX</v>
      </c>
      <c r="K47" s="193"/>
      <c r="L47" s="163">
        <f t="shared" si="10"/>
        <v>0</v>
      </c>
    </row>
    <row r="48" spans="1:12" x14ac:dyDescent="0.35">
      <c r="A48" s="51">
        <f>'ASA Wrksht'!A51</f>
        <v>27</v>
      </c>
      <c r="B48" s="59" t="str">
        <f>'ASA Wrksht'!B51</f>
        <v>Treatment Alternatives for Safer Communities (TASC)</v>
      </c>
      <c r="C48" s="53" t="str">
        <f>'ASA Wrksht'!F51</f>
        <v>Hours</v>
      </c>
      <c r="D48" s="240">
        <f>VLOOKUP(B48,'CS and Rates'!$B$1:$D$77,3,FALSE)</f>
        <v>71.349999999999994</v>
      </c>
      <c r="E48" s="96"/>
      <c r="F48" s="97">
        <f>'ASA Wrksht'!AJ51</f>
        <v>0</v>
      </c>
      <c r="G48" s="98">
        <f t="shared" si="4"/>
        <v>0</v>
      </c>
      <c r="H48" s="101"/>
      <c r="I48" s="99">
        <f t="shared" si="8"/>
        <v>0</v>
      </c>
      <c r="J48" s="192" t="str">
        <f t="shared" si="9"/>
        <v>XXXXXXXXXX</v>
      </c>
      <c r="K48" s="193"/>
      <c r="L48" s="163">
        <f t="shared" si="10"/>
        <v>0</v>
      </c>
    </row>
    <row r="49" spans="1:12" x14ac:dyDescent="0.35">
      <c r="A49" s="51">
        <f>'ASA Wrksht'!A61</f>
        <v>0</v>
      </c>
      <c r="B49" s="186">
        <f>'ASA Wrksht'!B61</f>
        <v>0</v>
      </c>
      <c r="C49" s="206">
        <f>'ASA Wrksht'!F61</f>
        <v>0</v>
      </c>
      <c r="D49" s="190"/>
      <c r="E49" s="96"/>
      <c r="F49" s="97">
        <f>'ASA Wrksht'!AJ61</f>
        <v>0</v>
      </c>
      <c r="G49" s="98">
        <f t="shared" si="4"/>
        <v>0</v>
      </c>
      <c r="H49" s="101"/>
      <c r="I49" s="99">
        <f>ROUND(G49-H49,2)</f>
        <v>0</v>
      </c>
      <c r="J49" s="192" t="str">
        <f t="shared" ref="J49:J50" si="14">IF(E49="","XXXXXXXXXX",ROUND(E49-H49,2))</f>
        <v>XXXXXXXXXX</v>
      </c>
      <c r="K49" s="193"/>
      <c r="L49" s="163">
        <f>IF(D49="",0,IF(D49=0,0,K49/D49))</f>
        <v>0</v>
      </c>
    </row>
    <row r="50" spans="1:12" x14ac:dyDescent="0.35">
      <c r="A50" s="51">
        <f>'ASA Wrksht'!A62</f>
        <v>0</v>
      </c>
      <c r="B50" s="186">
        <f>'ASA Wrksht'!B62</f>
        <v>0</v>
      </c>
      <c r="C50" s="206">
        <f>'ASA Wrksht'!F62</f>
        <v>0</v>
      </c>
      <c r="D50" s="190"/>
      <c r="E50" s="96"/>
      <c r="F50" s="97">
        <f>'ASA Wrksht'!AJ62</f>
        <v>0</v>
      </c>
      <c r="G50" s="98">
        <f>D50*F50</f>
        <v>0</v>
      </c>
      <c r="H50" s="101"/>
      <c r="I50" s="99">
        <f>ROUND(G50-H50,2)</f>
        <v>0</v>
      </c>
      <c r="J50" s="192" t="str">
        <f t="shared" si="14"/>
        <v>XXXXXXXXXX</v>
      </c>
      <c r="K50" s="193"/>
      <c r="L50" s="163">
        <f>IF(D50="",0,IF(D50=0,0,K50/D50))</f>
        <v>0</v>
      </c>
    </row>
    <row r="51" spans="1:12" ht="6.75" customHeight="1" x14ac:dyDescent="0.35">
      <c r="A51" s="62">
        <f>'ASA Wrksht'!A63</f>
        <v>0</v>
      </c>
      <c r="B51" s="63">
        <f>'ASA Wrksht'!B63</f>
        <v>0</v>
      </c>
      <c r="C51" s="63">
        <f>'ASA Wrksht'!F63</f>
        <v>0</v>
      </c>
      <c r="D51" s="64"/>
      <c r="J51" s="102"/>
    </row>
    <row r="52" spans="1:12" ht="15" customHeight="1" x14ac:dyDescent="0.35">
      <c r="A52" s="49"/>
      <c r="B52" s="50"/>
      <c r="C52" s="50"/>
      <c r="D52" s="113"/>
      <c r="E52" s="126"/>
      <c r="F52" s="127"/>
      <c r="G52" s="127"/>
      <c r="H52" s="127"/>
      <c r="I52" s="127"/>
      <c r="J52" s="128"/>
      <c r="K52" s="127"/>
      <c r="L52" s="127"/>
    </row>
    <row r="53" spans="1:12" ht="15" customHeight="1" x14ac:dyDescent="0.35">
      <c r="A53" s="77"/>
      <c r="B53" s="77"/>
      <c r="C53" s="48"/>
      <c r="D53" s="77"/>
      <c r="E53" s="130"/>
      <c r="F53" s="129"/>
      <c r="G53" s="129"/>
      <c r="H53" s="129"/>
      <c r="I53" s="129"/>
      <c r="J53" s="129"/>
      <c r="K53" s="131"/>
      <c r="L53" s="132"/>
    </row>
    <row r="54" spans="1:12" ht="16.5" customHeight="1" x14ac:dyDescent="0.35">
      <c r="A54" s="49"/>
      <c r="B54" s="50" t="s">
        <v>426</v>
      </c>
      <c r="C54" s="63">
        <f>'ASA Wrksht'!F66</f>
        <v>0</v>
      </c>
      <c r="D54" s="64"/>
    </row>
    <row r="55" spans="1:12" x14ac:dyDescent="0.35">
      <c r="A55" s="51">
        <f>'ASA Wrksht'!A67</f>
        <v>4</v>
      </c>
      <c r="B55" s="59" t="str">
        <f>'ASA Wrksht'!B67</f>
        <v>Crisis Support/Emergency - Client Specific</v>
      </c>
      <c r="C55" s="53" t="str">
        <f>'ASA Wrksht'!F67</f>
        <v>Hours</v>
      </c>
      <c r="D55" s="240">
        <f>VLOOKUP(B55,'CS and Rates'!$B$1:$D$77,3,FALSE)</f>
        <v>66.34</v>
      </c>
      <c r="E55" s="96"/>
      <c r="F55" s="97">
        <f>'ASA Wrksht'!AJ67</f>
        <v>0</v>
      </c>
      <c r="G55" s="98">
        <f t="shared" ref="G55:G58" si="15">D55*F55</f>
        <v>0</v>
      </c>
      <c r="H55" s="101"/>
      <c r="I55" s="99">
        <f t="shared" ref="I55:I58" si="16">ROUND(G55-H55,2)</f>
        <v>0</v>
      </c>
      <c r="J55" s="192" t="str">
        <f t="shared" ref="J55:J58" si="17">IF(E55="","XXXXXXXXXX",ROUND(E55-H55,2))</f>
        <v>XXXXXXXXXX</v>
      </c>
      <c r="K55" s="193"/>
      <c r="L55" s="163">
        <f>IF(D55="",0,IF(D55=0,0,K55/D55))</f>
        <v>0</v>
      </c>
    </row>
    <row r="56" spans="1:12" x14ac:dyDescent="0.35">
      <c r="A56" s="51">
        <f>'ASA Wrksht'!A68</f>
        <v>4</v>
      </c>
      <c r="B56" s="59" t="str">
        <f>'ASA Wrksht'!B68</f>
        <v>Crisis Support/Emergency - Non-Client Specific</v>
      </c>
      <c r="C56" s="53" t="str">
        <f>'ASA Wrksht'!F68</f>
        <v>Hours</v>
      </c>
      <c r="D56" s="240">
        <f>VLOOKUP(B56,'CS and Rates'!$B$1:$D$77,3,FALSE)</f>
        <v>66.34</v>
      </c>
      <c r="E56" s="96"/>
      <c r="F56" s="97">
        <f>'ASA Wrksht'!AJ68</f>
        <v>0</v>
      </c>
      <c r="G56" s="98">
        <f t="shared" si="15"/>
        <v>0</v>
      </c>
      <c r="H56" s="101"/>
      <c r="I56" s="99">
        <f t="shared" si="16"/>
        <v>0</v>
      </c>
      <c r="J56" s="192" t="str">
        <f t="shared" si="17"/>
        <v>XXXXXXXXXX</v>
      </c>
      <c r="K56" s="193"/>
      <c r="L56" s="163">
        <f>IF(D56="",0,IF(D56=0,0,K56/D56))</f>
        <v>0</v>
      </c>
    </row>
    <row r="57" spans="1:12" x14ac:dyDescent="0.35">
      <c r="A57" s="51">
        <f>'ASA Wrksht'!A71</f>
        <v>0</v>
      </c>
      <c r="B57" s="186">
        <f>'ASA Wrksht'!B71</f>
        <v>0</v>
      </c>
      <c r="C57" s="206">
        <f>'ASA Wrksht'!F71</f>
        <v>0</v>
      </c>
      <c r="D57" s="190"/>
      <c r="E57" s="96"/>
      <c r="F57" s="97">
        <f>'ASA Wrksht'!AJ71</f>
        <v>0</v>
      </c>
      <c r="G57" s="98">
        <f t="shared" si="15"/>
        <v>0</v>
      </c>
      <c r="H57" s="101"/>
      <c r="I57" s="99">
        <f t="shared" si="16"/>
        <v>0</v>
      </c>
      <c r="J57" s="192" t="str">
        <f t="shared" si="17"/>
        <v>XXXXXXXXXX</v>
      </c>
      <c r="K57" s="193"/>
      <c r="L57" s="163">
        <f>IF(D57="",0,IF(D57=0,0,K57/D57))</f>
        <v>0</v>
      </c>
    </row>
    <row r="58" spans="1:12" x14ac:dyDescent="0.35">
      <c r="A58" s="51">
        <f>'ASA Wrksht'!A72</f>
        <v>0</v>
      </c>
      <c r="B58" s="186">
        <f>'ASA Wrksht'!B72</f>
        <v>0</v>
      </c>
      <c r="C58" s="206">
        <f>'ASA Wrksht'!F72</f>
        <v>0</v>
      </c>
      <c r="D58" s="190"/>
      <c r="E58" s="96"/>
      <c r="F58" s="97">
        <f>'ASA Wrksht'!AJ72</f>
        <v>0</v>
      </c>
      <c r="G58" s="98">
        <f t="shared" si="15"/>
        <v>0</v>
      </c>
      <c r="H58" s="101"/>
      <c r="I58" s="99">
        <f t="shared" si="16"/>
        <v>0</v>
      </c>
      <c r="J58" s="192" t="str">
        <f t="shared" si="17"/>
        <v>XXXXXXXXXX</v>
      </c>
      <c r="K58" s="193"/>
      <c r="L58" s="163">
        <f>IF(D58="",0,IF(D58=0,0,K58/D58))</f>
        <v>0</v>
      </c>
    </row>
    <row r="59" spans="1:12" ht="6.75" customHeight="1" x14ac:dyDescent="0.35">
      <c r="A59" s="62">
        <f>'ASA Wrksht'!A73</f>
        <v>0</v>
      </c>
      <c r="B59" s="63">
        <f>'ASA Wrksht'!B73</f>
        <v>0</v>
      </c>
      <c r="C59" s="63">
        <f>'ASA Wrksht'!F73</f>
        <v>0</v>
      </c>
      <c r="D59" s="64"/>
      <c r="J59" s="102"/>
    </row>
    <row r="60" spans="1:12" ht="15" customHeight="1" x14ac:dyDescent="0.35">
      <c r="A60" s="49"/>
      <c r="B60" s="50"/>
      <c r="C60" s="50"/>
      <c r="D60" s="113"/>
      <c r="E60" s="126"/>
      <c r="F60" s="127"/>
      <c r="G60" s="127"/>
      <c r="H60" s="127"/>
      <c r="I60" s="127"/>
      <c r="J60" s="128"/>
      <c r="K60" s="127"/>
      <c r="L60" s="127"/>
    </row>
    <row r="61" spans="1:12" ht="15" customHeight="1" x14ac:dyDescent="0.35">
      <c r="A61" s="77"/>
      <c r="B61" s="77"/>
      <c r="C61" s="48"/>
      <c r="D61" s="77"/>
      <c r="E61" s="130"/>
      <c r="F61" s="129"/>
      <c r="G61" s="129"/>
      <c r="H61" s="129"/>
      <c r="I61" s="129"/>
      <c r="J61" s="129"/>
      <c r="K61" s="131"/>
      <c r="L61" s="132"/>
    </row>
    <row r="62" spans="1:12" ht="16.5" customHeight="1" x14ac:dyDescent="0.35">
      <c r="A62" s="49"/>
      <c r="B62" s="50" t="s">
        <v>427</v>
      </c>
      <c r="C62" s="63">
        <f>'ASA Wrksht'!F76</f>
        <v>0</v>
      </c>
      <c r="D62" s="64"/>
    </row>
    <row r="63" spans="1:12" x14ac:dyDescent="0.35">
      <c r="A63" s="51">
        <f>'ASA Wrksht'!A77</f>
        <v>48</v>
      </c>
      <c r="B63" s="59" t="str">
        <f>'ASA Wrksht'!B77</f>
        <v>Prevention - Indicated</v>
      </c>
      <c r="C63" s="53" t="str">
        <f>'ASA Wrksht'!F77</f>
        <v>Hours</v>
      </c>
      <c r="D63" s="240">
        <f>VLOOKUP(B63,'CS and Rates'!$B$1:$D$77,3,FALSE)</f>
        <v>72.33</v>
      </c>
      <c r="E63" s="96"/>
      <c r="F63" s="97">
        <f>'ASA Wrksht'!AJ77</f>
        <v>0</v>
      </c>
      <c r="G63" s="98">
        <f t="shared" ref="G63:G66" si="18">D63*F63</f>
        <v>0</v>
      </c>
      <c r="H63" s="101"/>
      <c r="I63" s="99">
        <f>ROUND(G63-H63,2)</f>
        <v>0</v>
      </c>
      <c r="J63" s="192" t="str">
        <f t="shared" ref="J63:J65" si="19">IF(E63="","XXXXXXXXXX",ROUND(E63-H63,2))</f>
        <v>XXXXXXXXXX</v>
      </c>
      <c r="K63" s="193"/>
      <c r="L63" s="163">
        <f>IF(D63="",0,IF(D63=0,0,K63/D63))</f>
        <v>0</v>
      </c>
    </row>
    <row r="64" spans="1:12" x14ac:dyDescent="0.35">
      <c r="A64" s="51">
        <f>'ASA Wrksht'!A78</f>
        <v>49</v>
      </c>
      <c r="B64" s="59" t="str">
        <f>'ASA Wrksht'!B78</f>
        <v>Prevention - Selective - Client Specific Form</v>
      </c>
      <c r="C64" s="53" t="str">
        <f>'ASA Wrksht'!F78</f>
        <v>Hours</v>
      </c>
      <c r="D64" s="240">
        <f>VLOOKUP(B64,'CS and Rates'!$B$1:$D$77,3,FALSE)</f>
        <v>72.33</v>
      </c>
      <c r="E64" s="96"/>
      <c r="F64" s="97">
        <f>'ASA Wrksht'!AJ78</f>
        <v>0</v>
      </c>
      <c r="G64" s="98">
        <f t="shared" si="18"/>
        <v>0</v>
      </c>
      <c r="H64" s="101"/>
      <c r="I64" s="99">
        <f>ROUND(G64-H64,2)</f>
        <v>0</v>
      </c>
      <c r="J64" s="192" t="str">
        <f t="shared" si="19"/>
        <v>XXXXXXXXXX</v>
      </c>
      <c r="K64" s="193"/>
      <c r="L64" s="163">
        <f>IF(D64="",0,IF(D64=0,0,K64/D64))</f>
        <v>0</v>
      </c>
    </row>
    <row r="65" spans="1:12" x14ac:dyDescent="0.35">
      <c r="A65" s="51">
        <f>'ASA Wrksht'!A82</f>
        <v>0</v>
      </c>
      <c r="B65" s="186">
        <f>'ASA Wrksht'!B82</f>
        <v>0</v>
      </c>
      <c r="C65" s="206">
        <f>'ASA Wrksht'!F82</f>
        <v>0</v>
      </c>
      <c r="D65" s="190"/>
      <c r="E65" s="96"/>
      <c r="F65" s="97">
        <f>'ASA Wrksht'!AJ82</f>
        <v>0</v>
      </c>
      <c r="G65" s="98">
        <f t="shared" si="18"/>
        <v>0</v>
      </c>
      <c r="H65" s="101"/>
      <c r="I65" s="99">
        <f>ROUND(G65-H65,2)</f>
        <v>0</v>
      </c>
      <c r="J65" s="192" t="str">
        <f t="shared" si="19"/>
        <v>XXXXXXXXXX</v>
      </c>
      <c r="K65" s="193"/>
      <c r="L65" s="163">
        <f>IF(D65="",0,IF(D65=0,0,K65/D65))</f>
        <v>0</v>
      </c>
    </row>
    <row r="66" spans="1:12" x14ac:dyDescent="0.35">
      <c r="A66" s="51">
        <f>'ASA Wrksht'!A83</f>
        <v>0</v>
      </c>
      <c r="B66" s="186">
        <f>'ASA Wrksht'!B83</f>
        <v>0</v>
      </c>
      <c r="C66" s="206">
        <f>'ASA Wrksht'!F83</f>
        <v>0</v>
      </c>
      <c r="D66" s="190"/>
      <c r="E66" s="96"/>
      <c r="F66" s="97">
        <f>'ASA Wrksht'!AJ83</f>
        <v>0</v>
      </c>
      <c r="G66" s="98">
        <f t="shared" si="18"/>
        <v>0</v>
      </c>
      <c r="H66" s="101"/>
      <c r="I66" s="99">
        <f>ROUND(G66-H66,2)</f>
        <v>0</v>
      </c>
      <c r="J66" s="192" t="str">
        <f>IF(E66="","XXXXXXXXXX",ROUND(E66-H66,2))</f>
        <v>XXXXXXXXXX</v>
      </c>
      <c r="K66" s="193"/>
      <c r="L66" s="163">
        <f>IF(D66="",0,IF(D66=0,0,K66/D66))</f>
        <v>0</v>
      </c>
    </row>
    <row r="67" spans="1:12" ht="6.75" customHeight="1" x14ac:dyDescent="0.35">
      <c r="A67" s="62">
        <f>'ASA Wrksht'!A84</f>
        <v>0</v>
      </c>
      <c r="B67" s="63">
        <f>'ASA Wrksht'!B84</f>
        <v>0</v>
      </c>
      <c r="C67" s="63">
        <f>'ASA Wrksht'!F84</f>
        <v>0</v>
      </c>
      <c r="D67" s="64"/>
      <c r="J67" s="102"/>
    </row>
    <row r="68" spans="1:12" ht="15" customHeight="1" x14ac:dyDescent="0.35">
      <c r="A68" s="49"/>
      <c r="B68" s="50"/>
      <c r="C68" s="50"/>
      <c r="D68" s="113"/>
      <c r="E68" s="126"/>
      <c r="F68" s="127"/>
      <c r="G68" s="127"/>
      <c r="H68" s="127"/>
      <c r="I68" s="127"/>
      <c r="J68" s="128"/>
      <c r="K68" s="127"/>
      <c r="L68" s="127"/>
    </row>
    <row r="69" spans="1:12" ht="15" customHeight="1" x14ac:dyDescent="0.35">
      <c r="A69" s="77"/>
      <c r="B69" s="77"/>
      <c r="C69" s="48"/>
      <c r="D69" s="77"/>
      <c r="E69" s="130"/>
      <c r="F69" s="129"/>
      <c r="G69" s="129"/>
      <c r="H69" s="129"/>
      <c r="I69" s="129"/>
      <c r="J69" s="129"/>
      <c r="K69" s="131"/>
      <c r="L69" s="132"/>
    </row>
    <row r="70" spans="1:12" ht="5.25" customHeight="1" x14ac:dyDescent="0.35">
      <c r="A70" s="62"/>
      <c r="B70" s="63"/>
      <c r="C70" s="63"/>
      <c r="D70" s="64"/>
      <c r="J70" s="102"/>
    </row>
    <row r="71" spans="1:12" ht="15" thickBot="1" x14ac:dyDescent="0.4">
      <c r="A71" s="153" t="s">
        <v>289</v>
      </c>
      <c r="B71" s="104" t="s">
        <v>428</v>
      </c>
      <c r="C71" s="104"/>
      <c r="D71" s="105"/>
      <c r="E71" s="106"/>
      <c r="F71" s="107">
        <f>SUM(F14:F70)</f>
        <v>0</v>
      </c>
      <c r="G71" s="133">
        <f>SUM(G14:G70)</f>
        <v>0</v>
      </c>
      <c r="H71" s="133">
        <f>SUM(H14:H70)</f>
        <v>0</v>
      </c>
      <c r="I71" s="133">
        <f>SUM(I14:I70)</f>
        <v>0</v>
      </c>
      <c r="J71" s="200">
        <f>ROUND(E71-H71,2)</f>
        <v>0</v>
      </c>
      <c r="K71" s="109">
        <f>SUM(K14:K70)</f>
        <v>0</v>
      </c>
      <c r="L71" s="107">
        <f>SUM(L14:L70)</f>
        <v>0</v>
      </c>
    </row>
    <row r="72" spans="1:12" ht="15" thickBot="1" x14ac:dyDescent="0.4">
      <c r="A72" s="62"/>
      <c r="B72" s="63"/>
      <c r="C72" s="63"/>
      <c r="D72" s="64"/>
      <c r="E72" s="110" t="str">
        <f>IF((SUM(E14:E70))&gt;E71,"Please check funding above","")</f>
        <v/>
      </c>
      <c r="K72" s="111">
        <f>MIN(J71,I71)</f>
        <v>0</v>
      </c>
      <c r="L72" s="112" t="s">
        <v>138</v>
      </c>
    </row>
    <row r="73" spans="1:12" x14ac:dyDescent="0.35">
      <c r="A73" s="62"/>
      <c r="B73" s="64"/>
      <c r="C73" s="64"/>
    </row>
    <row r="74" spans="1:12" ht="15.5" x14ac:dyDescent="0.35">
      <c r="A74" s="16" t="s">
        <v>33</v>
      </c>
      <c r="B74" s="17"/>
      <c r="C74" s="17"/>
      <c r="D74" s="17"/>
      <c r="E74" s="17"/>
      <c r="F74" s="17"/>
      <c r="G74" s="17"/>
      <c r="H74" s="17"/>
      <c r="I74" s="17"/>
      <c r="J74" s="65"/>
      <c r="K74" s="66"/>
      <c r="L74" s="67"/>
    </row>
    <row r="75" spans="1:12" s="182" customFormat="1" ht="27.75" customHeight="1" x14ac:dyDescent="0.35">
      <c r="A75" s="376" t="str">
        <f>Master!$B$33</f>
        <v>By signing this report, I certify to the best of my knowledge and belief that this report is true, complete, and accurate, and the expenditures, disbursements and cash receipts are for the purposes and objectives set forth in the terms and condition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v>
      </c>
      <c r="B75" s="377"/>
      <c r="C75" s="377"/>
      <c r="D75" s="377"/>
      <c r="E75" s="377"/>
      <c r="F75" s="377"/>
      <c r="G75" s="377"/>
      <c r="H75" s="377"/>
      <c r="I75" s="377"/>
      <c r="J75" s="377"/>
      <c r="K75" s="377"/>
      <c r="L75" s="378"/>
    </row>
    <row r="76" spans="1:12" s="182" customFormat="1" ht="15.5" x14ac:dyDescent="0.35">
      <c r="A76" s="22" t="str">
        <f>Master!$B$34</f>
        <v>By signing this report, I certify the above to be accurate and in agreement with this agency's records and that all client demographic and service data has been submitted to the Provider Portal in accordance with the terms of this agency's contract with the Managining Entity.</v>
      </c>
      <c r="B76" s="19"/>
      <c r="C76" s="19"/>
      <c r="D76" s="19"/>
      <c r="E76" s="19"/>
      <c r="F76" s="19"/>
      <c r="G76" s="19"/>
      <c r="H76" s="19"/>
      <c r="I76" s="19"/>
      <c r="J76" s="20"/>
      <c r="K76" s="21"/>
      <c r="L76" s="68"/>
    </row>
    <row r="77" spans="1:12" s="182" customFormat="1" ht="15.5" x14ac:dyDescent="0.35">
      <c r="A77" s="22" t="str">
        <f>Master!$B$35</f>
        <v>By signing this report, I certify that, at time of submission, "YTD Units", "YTD Earnings", "YTD Paid Amounts", and "Amount Due" takes into consideration that DCF is the payer of last resort and do not include units that can be billed to other funding sources.</v>
      </c>
      <c r="B77" s="19"/>
      <c r="C77" s="19"/>
      <c r="D77" s="19"/>
      <c r="E77" s="19"/>
      <c r="F77" s="19"/>
      <c r="G77" s="19"/>
      <c r="H77" s="19"/>
      <c r="I77" s="19"/>
      <c r="J77" s="20"/>
      <c r="K77" s="21"/>
      <c r="L77" s="68"/>
    </row>
    <row r="78" spans="1:12" ht="15.5" x14ac:dyDescent="0.35">
      <c r="A78" s="22"/>
      <c r="B78" s="23"/>
      <c r="C78" s="23"/>
      <c r="D78" s="23"/>
      <c r="E78" s="23"/>
      <c r="F78" s="23"/>
      <c r="G78" s="23"/>
      <c r="H78" s="23"/>
      <c r="I78" s="23"/>
      <c r="J78" s="20"/>
      <c r="K78" s="21"/>
      <c r="L78" s="68"/>
    </row>
    <row r="79" spans="1:12" ht="15.5" x14ac:dyDescent="0.35">
      <c r="A79" s="361">
        <f>Master!$B$38</f>
        <v>0</v>
      </c>
      <c r="B79" s="362"/>
      <c r="C79" s="69"/>
      <c r="D79" s="362">
        <f>Master!$E$38</f>
        <v>0</v>
      </c>
      <c r="E79" s="362"/>
      <c r="F79" s="69"/>
      <c r="G79" s="70">
        <f>Master!$G$38</f>
        <v>0</v>
      </c>
      <c r="H79" s="19"/>
      <c r="I79" s="19"/>
      <c r="J79" s="20"/>
      <c r="K79" s="21"/>
      <c r="L79" s="68"/>
    </row>
    <row r="80" spans="1:12" ht="15.5" x14ac:dyDescent="0.35">
      <c r="A80" s="71" t="s">
        <v>34</v>
      </c>
      <c r="B80" s="72"/>
      <c r="C80" s="29"/>
      <c r="D80" s="28" t="s">
        <v>35</v>
      </c>
      <c r="E80" s="29"/>
      <c r="F80" s="73"/>
      <c r="G80" s="28" t="s">
        <v>36</v>
      </c>
      <c r="H80" s="73"/>
      <c r="I80" s="73"/>
      <c r="J80" s="74"/>
      <c r="K80" s="75"/>
      <c r="L80" s="76"/>
    </row>
    <row r="81" spans="1:3" x14ac:dyDescent="0.35">
      <c r="A81" s="62"/>
      <c r="B81" s="63"/>
      <c r="C81" s="64"/>
    </row>
    <row r="82" spans="1:3" x14ac:dyDescent="0.35">
      <c r="A82" s="118"/>
      <c r="B82" s="64"/>
      <c r="C82" s="64"/>
    </row>
    <row r="83" spans="1:3" x14ac:dyDescent="0.35">
      <c r="A83" s="77"/>
      <c r="B83" s="78"/>
      <c r="C83" s="78"/>
    </row>
    <row r="84" spans="1:3" x14ac:dyDescent="0.35">
      <c r="A84" s="62"/>
      <c r="B84" s="63"/>
      <c r="C84" s="64"/>
    </row>
    <row r="85" spans="1:3" x14ac:dyDescent="0.35">
      <c r="A85" s="62"/>
      <c r="B85" s="63"/>
      <c r="C85" s="64"/>
    </row>
    <row r="86" spans="1:3" x14ac:dyDescent="0.35">
      <c r="A86" s="62"/>
      <c r="B86" s="63"/>
      <c r="C86" s="64"/>
    </row>
    <row r="87" spans="1:3" x14ac:dyDescent="0.35">
      <c r="A87" s="62"/>
      <c r="B87" s="63"/>
      <c r="C87" s="64"/>
    </row>
    <row r="88" spans="1:3" x14ac:dyDescent="0.35">
      <c r="A88" s="62"/>
      <c r="B88" s="63"/>
      <c r="C88" s="64"/>
    </row>
    <row r="89" spans="1:3" x14ac:dyDescent="0.35">
      <c r="A89" s="62"/>
      <c r="B89" s="63"/>
      <c r="C89" s="64"/>
    </row>
    <row r="90" spans="1:3" x14ac:dyDescent="0.35">
      <c r="A90" s="79"/>
      <c r="B90" s="63"/>
      <c r="C90" s="63"/>
    </row>
    <row r="91" spans="1:3" x14ac:dyDescent="0.35">
      <c r="A91" s="77"/>
      <c r="B91" s="78"/>
      <c r="C91" s="78"/>
    </row>
    <row r="92" spans="1:3" x14ac:dyDescent="0.35">
      <c r="A92" s="62"/>
      <c r="B92" s="63"/>
      <c r="C92" s="64"/>
    </row>
    <row r="93" spans="1:3" x14ac:dyDescent="0.35">
      <c r="A93" s="62"/>
      <c r="B93" s="63"/>
      <c r="C93" s="64"/>
    </row>
    <row r="94" spans="1:3" x14ac:dyDescent="0.35">
      <c r="A94" s="62"/>
      <c r="B94" s="63"/>
      <c r="C94" s="64"/>
    </row>
    <row r="95" spans="1:3" x14ac:dyDescent="0.35">
      <c r="A95" s="62"/>
      <c r="B95" s="63"/>
      <c r="C95" s="64"/>
    </row>
    <row r="96" spans="1:3" x14ac:dyDescent="0.35">
      <c r="A96" s="62"/>
      <c r="B96" s="63"/>
      <c r="C96" s="64"/>
    </row>
    <row r="97" spans="1:3" x14ac:dyDescent="0.35">
      <c r="A97" s="62"/>
      <c r="B97" s="63"/>
      <c r="C97" s="64"/>
    </row>
    <row r="98" spans="1:3" x14ac:dyDescent="0.35">
      <c r="A98" s="77"/>
      <c r="B98" s="64"/>
      <c r="C98" s="64"/>
    </row>
    <row r="99" spans="1:3" x14ac:dyDescent="0.35">
      <c r="A99" s="77"/>
      <c r="B99" s="78"/>
      <c r="C99" s="78"/>
    </row>
    <row r="100" spans="1:3" x14ac:dyDescent="0.35">
      <c r="A100" s="62"/>
      <c r="B100" s="63"/>
      <c r="C100" s="64"/>
    </row>
    <row r="101" spans="1:3" x14ac:dyDescent="0.35">
      <c r="A101" s="62"/>
      <c r="B101" s="63"/>
      <c r="C101" s="64"/>
    </row>
    <row r="102" spans="1:3" x14ac:dyDescent="0.35">
      <c r="A102" s="77"/>
      <c r="B102" s="64"/>
      <c r="C102" s="64"/>
    </row>
    <row r="103" spans="1:3" x14ac:dyDescent="0.35">
      <c r="A103" s="77"/>
      <c r="B103" s="78"/>
      <c r="C103" s="78"/>
    </row>
    <row r="104" spans="1:3" x14ac:dyDescent="0.35">
      <c r="A104" s="62"/>
      <c r="B104" s="63"/>
      <c r="C104" s="64"/>
    </row>
    <row r="105" spans="1:3" x14ac:dyDescent="0.35">
      <c r="A105" s="62"/>
      <c r="B105" s="63"/>
      <c r="C105" s="64"/>
    </row>
    <row r="106" spans="1:3" x14ac:dyDescent="0.35">
      <c r="A106" s="62"/>
      <c r="B106" s="63"/>
      <c r="C106" s="64"/>
    </row>
    <row r="107" spans="1:3" x14ac:dyDescent="0.35">
      <c r="A107" s="62"/>
      <c r="B107" s="63"/>
      <c r="C107" s="64"/>
    </row>
    <row r="108" spans="1:3" x14ac:dyDescent="0.35">
      <c r="A108" s="62"/>
      <c r="B108" s="63"/>
      <c r="C108" s="64"/>
    </row>
    <row r="109" spans="1:3" x14ac:dyDescent="0.35">
      <c r="A109" s="62"/>
      <c r="B109" s="63"/>
      <c r="C109" s="63"/>
    </row>
    <row r="110" spans="1:3" x14ac:dyDescent="0.35">
      <c r="A110" s="80"/>
      <c r="B110" s="119"/>
      <c r="C110" s="78"/>
    </row>
    <row r="111" spans="1:3" x14ac:dyDescent="0.35">
      <c r="A111" s="80"/>
      <c r="B111" s="78"/>
      <c r="C111" s="78"/>
    </row>
    <row r="112" spans="1:3" x14ac:dyDescent="0.35">
      <c r="A112" s="62"/>
      <c r="B112" s="63"/>
      <c r="C112" s="64"/>
    </row>
    <row r="113" spans="1:3" x14ac:dyDescent="0.35">
      <c r="A113" s="62"/>
      <c r="B113" s="63"/>
      <c r="C113" s="64"/>
    </row>
    <row r="114" spans="1:3" x14ac:dyDescent="0.35">
      <c r="A114" s="62"/>
      <c r="B114" s="64"/>
      <c r="C114" s="64"/>
    </row>
    <row r="115" spans="1:3" x14ac:dyDescent="0.35">
      <c r="A115" s="62"/>
      <c r="B115" s="63"/>
      <c r="C115" s="64"/>
    </row>
    <row r="116" spans="1:3" x14ac:dyDescent="0.35">
      <c r="A116" s="62"/>
      <c r="B116" s="63"/>
      <c r="C116" s="64"/>
    </row>
    <row r="117" spans="1:3" x14ac:dyDescent="0.35">
      <c r="A117" s="62"/>
      <c r="B117" s="63"/>
      <c r="C117" s="64"/>
    </row>
    <row r="118" spans="1:3" x14ac:dyDescent="0.35">
      <c r="A118" s="62"/>
      <c r="B118" s="64"/>
      <c r="C118" s="64"/>
    </row>
    <row r="119" spans="1:3" x14ac:dyDescent="0.35">
      <c r="A119" s="62"/>
      <c r="B119" s="64"/>
      <c r="C119" s="64"/>
    </row>
    <row r="120" spans="1:3" x14ac:dyDescent="0.35">
      <c r="A120" s="62"/>
      <c r="B120" s="64"/>
      <c r="C120" s="64"/>
    </row>
    <row r="121" spans="1:3" x14ac:dyDescent="0.35">
      <c r="A121" s="62"/>
      <c r="B121" s="64"/>
      <c r="C121" s="64"/>
    </row>
    <row r="122" spans="1:3" x14ac:dyDescent="0.35">
      <c r="A122" s="62"/>
      <c r="B122" s="63"/>
      <c r="C122" s="64"/>
    </row>
    <row r="123" spans="1:3" x14ac:dyDescent="0.35">
      <c r="A123" s="62"/>
      <c r="B123" s="63"/>
      <c r="C123" s="64"/>
    </row>
    <row r="124" spans="1:3" x14ac:dyDescent="0.35">
      <c r="A124" s="62"/>
      <c r="B124" s="63"/>
      <c r="C124" s="64"/>
    </row>
    <row r="125" spans="1:3" x14ac:dyDescent="0.35">
      <c r="A125" s="62"/>
      <c r="B125" s="63"/>
      <c r="C125" s="64"/>
    </row>
    <row r="126" spans="1:3" x14ac:dyDescent="0.35">
      <c r="A126" s="62"/>
      <c r="B126" s="64"/>
      <c r="C126" s="64"/>
    </row>
    <row r="127" spans="1:3" x14ac:dyDescent="0.35">
      <c r="A127" s="62"/>
      <c r="B127" s="64"/>
      <c r="C127" s="64"/>
    </row>
    <row r="128" spans="1:3" x14ac:dyDescent="0.35">
      <c r="A128" s="62"/>
      <c r="B128" s="64"/>
      <c r="C128" s="64"/>
    </row>
    <row r="129" spans="1:3" x14ac:dyDescent="0.35">
      <c r="A129" s="62"/>
      <c r="B129" s="63"/>
      <c r="C129" s="64"/>
    </row>
    <row r="130" spans="1:3" x14ac:dyDescent="0.35">
      <c r="A130" s="62"/>
      <c r="B130" s="64"/>
      <c r="C130" s="64"/>
    </row>
    <row r="131" spans="1:3" x14ac:dyDescent="0.35">
      <c r="A131" s="82"/>
      <c r="B131" s="120"/>
      <c r="C131" s="83"/>
    </row>
    <row r="132" spans="1:3" x14ac:dyDescent="0.35">
      <c r="A132" s="62"/>
      <c r="B132" s="64"/>
      <c r="C132" s="64"/>
    </row>
    <row r="133" spans="1:3" x14ac:dyDescent="0.35">
      <c r="A133" s="62"/>
      <c r="B133" s="63"/>
      <c r="C133" s="64"/>
    </row>
    <row r="134" spans="1:3" x14ac:dyDescent="0.35">
      <c r="A134" s="81"/>
      <c r="B134" s="121"/>
      <c r="C134" s="122"/>
    </row>
    <row r="135" spans="1:3" x14ac:dyDescent="0.35">
      <c r="A135" s="77"/>
      <c r="B135" s="121"/>
      <c r="C135" s="122"/>
    </row>
    <row r="136" spans="1:3" x14ac:dyDescent="0.35">
      <c r="A136" s="81"/>
      <c r="B136" s="64"/>
      <c r="C136" s="122"/>
    </row>
    <row r="137" spans="1:3" x14ac:dyDescent="0.35">
      <c r="A137" s="81"/>
      <c r="B137" s="64"/>
      <c r="C137" s="122"/>
    </row>
    <row r="138" spans="1:3" x14ac:dyDescent="0.35">
      <c r="A138" s="77"/>
      <c r="B138" s="121"/>
      <c r="C138" s="122"/>
    </row>
  </sheetData>
  <sheetProtection algorithmName="SHA-512" hashValue="VjdySlzhPgsL523GYn7CDJd3f1tNKIWwbhRrA8ZFxB9hre6i/0yvzrICQ4ZdI/91NfyjtNHekP6/j0yYR3dazA==" saltValue="SgCfWqEMldAeY7fhy0JVnQ==" spinCount="100000" sheet="1" formatCells="0" formatColumns="0" formatRows="0"/>
  <mergeCells count="14">
    <mergeCell ref="A79:B79"/>
    <mergeCell ref="D79:E79"/>
    <mergeCell ref="C1:E1"/>
    <mergeCell ref="F1:I1"/>
    <mergeCell ref="C2:E2"/>
    <mergeCell ref="F2:I2"/>
    <mergeCell ref="C3:E3"/>
    <mergeCell ref="F3:I3"/>
    <mergeCell ref="C4:E4"/>
    <mergeCell ref="C5:E5"/>
    <mergeCell ref="C6:E6"/>
    <mergeCell ref="C7:E7"/>
    <mergeCell ref="C8:E8"/>
    <mergeCell ref="A75:L75"/>
  </mergeCells>
  <conditionalFormatting sqref="K71">
    <cfRule type="cellIs" dxfId="44" priority="1" operator="greaterThan">
      <formula>K72</formula>
    </cfRule>
  </conditionalFormatting>
  <dataValidations disablePrompts="1" count="1">
    <dataValidation type="custom" allowBlank="1" showInputMessage="1" showErrorMessage="1" error="Amount Due must be equal or lesser than Unpaid Earnings. If a Funding Amount is added to this Cost Center, Amount Due must be the lesser amount between Unpaid Earnings and Prorated Share. " sqref="K15:K23 K38:K48 K49:K50 K65:K66 K63:K64 K57:K58 K55:K56 K35:K37 K28:K34" xr:uid="{00000000-0002-0000-0D00-000000000000}">
      <formula1>IF(K15&lt;=MIN(I15,J15), TRUE, FALSE)</formula1>
    </dataValidation>
  </dataValidations>
  <hyperlinks>
    <hyperlink ref="L1" location="Master!A1" display="(Return to Master Tab)" xr:uid="{00000000-0004-0000-0D00-000000000000}"/>
  </hyperlinks>
  <pageMargins left="0.7" right="0.7" top="0.75" bottom="0.75" header="0.3" footer="0.3"/>
  <pageSetup scale="42" orientation="portrait" horizontalDpi="4294967293"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FFC000"/>
  </sheetPr>
  <dimension ref="A1:L461"/>
  <sheetViews>
    <sheetView showGridLines="0" showZeros="0" zoomScaleNormal="100" workbookViewId="0">
      <pane ySplit="12" topLeftCell="A370" activePane="bottomLeft" state="frozen"/>
      <selection activeCell="AI9" sqref="AI9"/>
      <selection pane="bottomLeft" activeCell="F389" sqref="F389"/>
    </sheetView>
  </sheetViews>
  <sheetFormatPr defaultColWidth="9.08984375" defaultRowHeight="14.5" x14ac:dyDescent="0.35"/>
  <cols>
    <col min="1" max="1" width="9.08984375" style="35"/>
    <col min="2" max="2" width="43.36328125" style="35" bestFit="1" customWidth="1"/>
    <col min="3" max="3" width="14.7265625" style="35" bestFit="1" customWidth="1"/>
    <col min="4" max="4" width="16.26953125" style="35" customWidth="1"/>
    <col min="5" max="5" width="20" style="35" customWidth="1"/>
    <col min="6" max="6" width="21.08984375" style="35" customWidth="1"/>
    <col min="7" max="11" width="17.36328125" style="35" customWidth="1"/>
    <col min="12" max="12" width="13.08984375" style="35" customWidth="1"/>
    <col min="13" max="16384" width="9.08984375" style="35"/>
  </cols>
  <sheetData>
    <row r="1" spans="1:12" x14ac:dyDescent="0.35">
      <c r="A1" s="33" t="str">
        <f>Master!A3</f>
        <v xml:space="preserve">a. </v>
      </c>
      <c r="B1" s="33" t="str">
        <f>Master!B3</f>
        <v>Agency Name:</v>
      </c>
      <c r="C1" s="372">
        <f>Master!C3</f>
        <v>0</v>
      </c>
      <c r="D1" s="372"/>
      <c r="E1" s="372"/>
      <c r="F1" s="373" t="s">
        <v>147</v>
      </c>
      <c r="G1" s="373"/>
      <c r="H1" s="373"/>
      <c r="I1" s="373"/>
      <c r="L1" s="36" t="s">
        <v>39</v>
      </c>
    </row>
    <row r="2" spans="1:12" x14ac:dyDescent="0.35">
      <c r="A2" s="33" t="str">
        <f>Master!A4</f>
        <v xml:space="preserve">b. </v>
      </c>
      <c r="B2" s="33" t="str">
        <f>Master!B4</f>
        <v>Contract No.:</v>
      </c>
      <c r="C2" s="374">
        <f>Master!C4</f>
        <v>0</v>
      </c>
      <c r="D2" s="374"/>
      <c r="E2" s="374"/>
      <c r="F2" s="373" t="s">
        <v>121</v>
      </c>
      <c r="G2" s="373"/>
      <c r="H2" s="373"/>
      <c r="I2" s="373"/>
      <c r="L2" s="303">
        <f>Master!$G$1</f>
        <v>44176</v>
      </c>
    </row>
    <row r="3" spans="1:12" x14ac:dyDescent="0.35">
      <c r="A3" s="33" t="str">
        <f>Master!A5</f>
        <v xml:space="preserve">c. </v>
      </c>
      <c r="B3" s="33" t="str">
        <f>Master!B5</f>
        <v>Month/Year of :</v>
      </c>
      <c r="C3" s="375">
        <f>Master!C5</f>
        <v>0</v>
      </c>
      <c r="D3" s="374"/>
      <c r="E3" s="374"/>
      <c r="F3" s="373" t="s">
        <v>140</v>
      </c>
      <c r="G3" s="373"/>
      <c r="H3" s="373"/>
      <c r="I3" s="373"/>
      <c r="L3" s="37" t="str">
        <f>Master!$G$2</f>
        <v>Version: 3.4.47</v>
      </c>
    </row>
    <row r="4" spans="1:12" x14ac:dyDescent="0.35">
      <c r="A4" s="33" t="str">
        <f>Master!A6</f>
        <v xml:space="preserve">d.  </v>
      </c>
      <c r="B4" s="33" t="str">
        <f>Master!B6</f>
        <v># months in the contract:</v>
      </c>
      <c r="C4" s="374">
        <f>Master!C6</f>
        <v>0</v>
      </c>
      <c r="D4" s="374"/>
      <c r="E4" s="374"/>
      <c r="H4" s="38"/>
    </row>
    <row r="5" spans="1:12" x14ac:dyDescent="0.35">
      <c r="A5" s="33" t="str">
        <f>Master!A7</f>
        <v>e.</v>
      </c>
      <c r="B5" s="33" t="str">
        <f>Master!B7</f>
        <v># months remaining (including month in c.):</v>
      </c>
      <c r="C5" s="374">
        <f>Master!C7</f>
        <v>0</v>
      </c>
      <c r="D5" s="374"/>
      <c r="E5" s="374"/>
    </row>
    <row r="6" spans="1:12" x14ac:dyDescent="0.35">
      <c r="A6" s="33" t="str">
        <f>Master!A8</f>
        <v xml:space="preserve">f.  </v>
      </c>
      <c r="B6" s="33" t="str">
        <f>Master!B8</f>
        <v># months incurred (including month in c.):</v>
      </c>
      <c r="C6" s="374">
        <f>Master!C8</f>
        <v>0</v>
      </c>
      <c r="D6" s="374"/>
      <c r="E6" s="374"/>
    </row>
    <row r="7" spans="1:12" x14ac:dyDescent="0.35">
      <c r="A7" s="33" t="str">
        <f>Master!A9</f>
        <v xml:space="preserve">g.  </v>
      </c>
      <c r="B7" s="33" t="str">
        <f>Master!B9</f>
        <v>Federal ID:</v>
      </c>
      <c r="C7" s="374">
        <f>Master!C9</f>
        <v>0</v>
      </c>
      <c r="D7" s="374"/>
      <c r="E7" s="374"/>
    </row>
    <row r="8" spans="1:12" x14ac:dyDescent="0.35">
      <c r="A8" s="33" t="str">
        <f>Master!A10</f>
        <v>h.</v>
      </c>
      <c r="B8" s="33" t="str">
        <f>Master!B10</f>
        <v>Address:</v>
      </c>
      <c r="C8" s="374">
        <f>Master!C10</f>
        <v>0</v>
      </c>
      <c r="D8" s="374"/>
      <c r="E8" s="374"/>
      <c r="F8" s="85"/>
      <c r="G8" s="85"/>
      <c r="H8" s="85"/>
      <c r="I8" s="85"/>
    </row>
    <row r="10" spans="1:12" ht="42" customHeight="1" x14ac:dyDescent="0.35">
      <c r="A10" s="183" t="s">
        <v>299</v>
      </c>
      <c r="B10" s="86" t="s">
        <v>163</v>
      </c>
      <c r="C10" s="42" t="s">
        <v>47</v>
      </c>
      <c r="D10" s="86" t="s">
        <v>123</v>
      </c>
      <c r="E10" s="86" t="s">
        <v>164</v>
      </c>
      <c r="F10" s="42" t="s">
        <v>54</v>
      </c>
      <c r="G10" s="87" t="s">
        <v>124</v>
      </c>
      <c r="H10" s="86" t="s">
        <v>125</v>
      </c>
      <c r="I10" s="86" t="s">
        <v>126</v>
      </c>
      <c r="J10" s="86" t="s">
        <v>127</v>
      </c>
      <c r="K10" s="86" t="s">
        <v>128</v>
      </c>
      <c r="L10" s="86" t="s">
        <v>129</v>
      </c>
    </row>
    <row r="11" spans="1:12" ht="22.5" customHeight="1" x14ac:dyDescent="0.35">
      <c r="A11" s="88"/>
      <c r="B11" s="88"/>
      <c r="C11" s="44"/>
      <c r="D11" s="89" t="s">
        <v>130</v>
      </c>
      <c r="E11" s="89" t="s">
        <v>130</v>
      </c>
      <c r="F11" s="46" t="s">
        <v>154</v>
      </c>
      <c r="G11" s="90" t="s">
        <v>132</v>
      </c>
      <c r="H11" s="89" t="s">
        <v>133</v>
      </c>
      <c r="I11" s="91" t="s">
        <v>134</v>
      </c>
      <c r="J11" s="89" t="s">
        <v>162</v>
      </c>
      <c r="K11" s="92" t="s">
        <v>136</v>
      </c>
      <c r="L11" s="93" t="s">
        <v>137</v>
      </c>
    </row>
    <row r="12" spans="1:12" x14ac:dyDescent="0.35">
      <c r="A12" s="94">
        <v>1</v>
      </c>
      <c r="B12" s="94">
        <v>2</v>
      </c>
      <c r="C12" s="47">
        <v>3</v>
      </c>
      <c r="D12" s="94">
        <v>4</v>
      </c>
      <c r="E12" s="94">
        <v>5</v>
      </c>
      <c r="F12" s="94">
        <v>6</v>
      </c>
      <c r="G12" s="94">
        <v>7</v>
      </c>
      <c r="H12" s="94">
        <v>8</v>
      </c>
      <c r="I12" s="94">
        <v>9</v>
      </c>
      <c r="J12" s="94">
        <v>10</v>
      </c>
      <c r="K12" s="94">
        <v>11</v>
      </c>
      <c r="L12" s="94">
        <v>12</v>
      </c>
    </row>
    <row r="13" spans="1:12" ht="12.75" customHeight="1" x14ac:dyDescent="0.35">
      <c r="A13" s="77"/>
      <c r="B13" s="77"/>
      <c r="C13" s="48"/>
      <c r="D13" s="77"/>
      <c r="E13" s="77"/>
      <c r="F13" s="77"/>
      <c r="G13" s="77"/>
      <c r="H13" s="77"/>
      <c r="I13" s="77"/>
      <c r="J13" s="77"/>
      <c r="K13" s="77"/>
      <c r="L13" s="77"/>
    </row>
    <row r="14" spans="1:12" ht="15" customHeight="1" x14ac:dyDescent="0.35">
      <c r="A14" s="49"/>
      <c r="B14" s="50" t="s">
        <v>429</v>
      </c>
      <c r="C14" s="63"/>
      <c r="D14" s="64"/>
    </row>
    <row r="15" spans="1:12" s="182" customFormat="1" ht="15" customHeight="1" x14ac:dyDescent="0.35">
      <c r="A15" s="245">
        <f>'ASA Wrksht'!A31</f>
        <v>2</v>
      </c>
      <c r="B15" s="174" t="str">
        <f>'ASA Wrksht'!B31</f>
        <v>Case Management</v>
      </c>
      <c r="C15" s="174" t="str">
        <f>'ASA Wrksht'!F31</f>
        <v>Hours</v>
      </c>
      <c r="D15" s="240">
        <f>VLOOKUP(B15,'CS and Rates'!$B$1:$D$77,3,FALSE)</f>
        <v>71.12</v>
      </c>
      <c r="E15" s="191"/>
      <c r="F15" s="97">
        <f>'ASA Wrksht'!L31</f>
        <v>0</v>
      </c>
      <c r="G15" s="168">
        <f t="shared" ref="G15" si="0">D15*F15</f>
        <v>0</v>
      </c>
      <c r="H15" s="193"/>
      <c r="I15" s="169">
        <f t="shared" ref="I15" si="1">ROUND(G15-H15,2)</f>
        <v>0</v>
      </c>
      <c r="J15" s="192" t="str">
        <f t="shared" ref="J15" si="2">IF(E15="","XXXXXXXXXX",ROUND(E15-H15,2))</f>
        <v>XXXXXXXXXX</v>
      </c>
      <c r="K15" s="193"/>
      <c r="L15" s="163">
        <f t="shared" ref="L15:L20" si="3">IF(D15="",0,IF(D15=0,0,K15/D15))</f>
        <v>0</v>
      </c>
    </row>
    <row r="16" spans="1:12" ht="15" customHeight="1" x14ac:dyDescent="0.35">
      <c r="A16" s="51">
        <f>'ASA Wrksht'!A39</f>
        <v>11</v>
      </c>
      <c r="B16" s="123" t="str">
        <f>'ASA Wrksht'!B39</f>
        <v>Intervention - Individual</v>
      </c>
      <c r="C16" s="123" t="str">
        <f>'ASA Wrksht'!F39</f>
        <v>Hours</v>
      </c>
      <c r="D16" s="240">
        <f>VLOOKUP(B16,'CS and Rates'!$B$1:$D$77,3,FALSE)</f>
        <v>74.48</v>
      </c>
      <c r="E16" s="96"/>
      <c r="F16" s="97">
        <f>'ASA Wrksht'!L39</f>
        <v>0</v>
      </c>
      <c r="G16" s="168">
        <f t="shared" ref="G16:G18" si="4">D16*F16</f>
        <v>0</v>
      </c>
      <c r="H16" s="101"/>
      <c r="I16" s="169">
        <f t="shared" ref="I16:I18" si="5">ROUND(G16-H16,2)</f>
        <v>0</v>
      </c>
      <c r="J16" s="192" t="str">
        <f t="shared" ref="J16:J18" si="6">IF(E16="","XXXXXXXXXX",ROUND(E16-H16,2))</f>
        <v>XXXXXXXXXX</v>
      </c>
      <c r="K16" s="193"/>
      <c r="L16" s="163">
        <f t="shared" si="3"/>
        <v>0</v>
      </c>
    </row>
    <row r="17" spans="1:12" s="182" customFormat="1" ht="15" customHeight="1" x14ac:dyDescent="0.35">
      <c r="A17" s="245">
        <f>'ASA Wrksht'!A40</f>
        <v>12</v>
      </c>
      <c r="B17" s="174" t="str">
        <f>'ASA Wrksht'!B40</f>
        <v>Medical Services</v>
      </c>
      <c r="C17" s="174" t="str">
        <f>'ASA Wrksht'!F40</f>
        <v>Hours</v>
      </c>
      <c r="D17" s="240">
        <f>VLOOKUP(B17,'CS and Rates'!$B$1:$D$77,3,FALSE)</f>
        <v>378.79</v>
      </c>
      <c r="E17" s="191"/>
      <c r="F17" s="97">
        <f>'ASA Wrksht'!L40</f>
        <v>0</v>
      </c>
      <c r="G17" s="168">
        <f t="shared" si="4"/>
        <v>0</v>
      </c>
      <c r="H17" s="193"/>
      <c r="I17" s="169">
        <f t="shared" si="5"/>
        <v>0</v>
      </c>
      <c r="J17" s="192" t="str">
        <f t="shared" si="6"/>
        <v>XXXXXXXXXX</v>
      </c>
      <c r="K17" s="193"/>
      <c r="L17" s="163">
        <f t="shared" si="3"/>
        <v>0</v>
      </c>
    </row>
    <row r="18" spans="1:12" s="182" customFormat="1" ht="15" customHeight="1" x14ac:dyDescent="0.35">
      <c r="A18" s="245">
        <f>'ASA Wrksht'!A43</f>
        <v>14</v>
      </c>
      <c r="B18" s="174" t="str">
        <f>'ASA Wrksht'!B43</f>
        <v>Outpatient - Individual</v>
      </c>
      <c r="C18" s="174" t="str">
        <f>'ASA Wrksht'!F43</f>
        <v>Hours</v>
      </c>
      <c r="D18" s="240">
        <f>VLOOKUP(B18,'CS and Rates'!$B$1:$D$77,3,FALSE)</f>
        <v>89.76</v>
      </c>
      <c r="E18" s="191"/>
      <c r="F18" s="97">
        <f>'ASA Wrksht'!L43</f>
        <v>0</v>
      </c>
      <c r="G18" s="168">
        <f t="shared" si="4"/>
        <v>0</v>
      </c>
      <c r="H18" s="193"/>
      <c r="I18" s="169">
        <f t="shared" si="5"/>
        <v>0</v>
      </c>
      <c r="J18" s="192" t="str">
        <f t="shared" si="6"/>
        <v>XXXXXXXXXX</v>
      </c>
      <c r="K18" s="193"/>
      <c r="L18" s="163">
        <f t="shared" si="3"/>
        <v>0</v>
      </c>
    </row>
    <row r="19" spans="1:12" ht="15" customHeight="1" x14ac:dyDescent="0.35">
      <c r="A19" s="51">
        <f>'ASA Wrksht'!A61</f>
        <v>0</v>
      </c>
      <c r="B19" s="186">
        <f>'ASA Wrksht'!B61</f>
        <v>0</v>
      </c>
      <c r="C19" s="206">
        <f>'ASA Wrksht'!F61</f>
        <v>0</v>
      </c>
      <c r="D19" s="190"/>
      <c r="E19" s="96"/>
      <c r="F19" s="97">
        <f>'ASA Wrksht'!L61</f>
        <v>0</v>
      </c>
      <c r="G19" s="98">
        <f t="shared" ref="G19:G20" si="7">D19*F19</f>
        <v>0</v>
      </c>
      <c r="H19" s="101"/>
      <c r="I19" s="99">
        <f>ROUND(G19-H19,2)</f>
        <v>0</v>
      </c>
      <c r="J19" s="192" t="str">
        <f>IF(E19="","XXXXXXXXXX",ROUND(E19-H19,2))</f>
        <v>XXXXXXXXXX</v>
      </c>
      <c r="K19" s="193"/>
      <c r="L19" s="163">
        <f t="shared" si="3"/>
        <v>0</v>
      </c>
    </row>
    <row r="20" spans="1:12" ht="15" customHeight="1" x14ac:dyDescent="0.35">
      <c r="A20" s="51">
        <f>'ASA Wrksht'!A62</f>
        <v>0</v>
      </c>
      <c r="B20" s="186">
        <f>'ASA Wrksht'!B62</f>
        <v>0</v>
      </c>
      <c r="C20" s="206">
        <f>'ASA Wrksht'!F62</f>
        <v>0</v>
      </c>
      <c r="D20" s="190"/>
      <c r="E20" s="96"/>
      <c r="F20" s="97">
        <f>'ASA Wrksht'!L62</f>
        <v>0</v>
      </c>
      <c r="G20" s="98">
        <f t="shared" si="7"/>
        <v>0</v>
      </c>
      <c r="H20" s="101"/>
      <c r="I20" s="99">
        <f>ROUND(G20-H20,2)</f>
        <v>0</v>
      </c>
      <c r="J20" s="192" t="str">
        <f>IF(E20="","XXXXXXXXXX",ROUND(E20-H20,2))</f>
        <v>XXXXXXXXXX</v>
      </c>
      <c r="K20" s="193"/>
      <c r="L20" s="163">
        <f t="shared" si="3"/>
        <v>0</v>
      </c>
    </row>
    <row r="21" spans="1:12" ht="6.75" customHeight="1" x14ac:dyDescent="0.35">
      <c r="A21" s="62"/>
      <c r="B21" s="63"/>
      <c r="C21" s="63"/>
      <c r="D21" s="64"/>
      <c r="J21" s="102"/>
    </row>
    <row r="22" spans="1:12" ht="15" customHeight="1" thickBot="1" x14ac:dyDescent="0.4">
      <c r="A22" s="153" t="s">
        <v>289</v>
      </c>
      <c r="B22" s="104" t="s">
        <v>429</v>
      </c>
      <c r="C22" s="104"/>
      <c r="D22" s="105"/>
      <c r="E22" s="106"/>
      <c r="F22" s="107">
        <f>SUM(F14:F21)</f>
        <v>0</v>
      </c>
      <c r="G22" s="133">
        <f>SUM(G14:G21)</f>
        <v>0</v>
      </c>
      <c r="H22" s="133">
        <f>SUM(H14:H21)</f>
        <v>0</v>
      </c>
      <c r="I22" s="133">
        <f>SUM(I14:I21)</f>
        <v>0</v>
      </c>
      <c r="J22" s="200">
        <f>ROUND(E22-H22,2)</f>
        <v>0</v>
      </c>
      <c r="K22" s="109">
        <f>SUM(K14:K21)</f>
        <v>0</v>
      </c>
      <c r="L22" s="133">
        <f>SUM(L14:L21)</f>
        <v>0</v>
      </c>
    </row>
    <row r="23" spans="1:12" ht="15" thickBot="1" x14ac:dyDescent="0.4">
      <c r="A23" s="62"/>
      <c r="B23" s="63"/>
      <c r="C23" s="63"/>
      <c r="D23" s="64"/>
      <c r="E23" s="110" t="str">
        <f>IF((SUM(E14:E21))&gt;E22,"Please check funding above","")</f>
        <v/>
      </c>
      <c r="K23" s="111">
        <f>MIN(J22,I22)</f>
        <v>0</v>
      </c>
      <c r="L23" s="112" t="s">
        <v>138</v>
      </c>
    </row>
    <row r="24" spans="1:12" ht="14.25" customHeight="1" x14ac:dyDescent="0.35">
      <c r="A24" s="77"/>
      <c r="B24" s="78" t="s">
        <v>430</v>
      </c>
      <c r="C24" s="48"/>
      <c r="D24" s="77"/>
      <c r="E24" s="77"/>
      <c r="F24" s="77"/>
      <c r="G24" s="77"/>
      <c r="H24" s="77"/>
      <c r="I24" s="77"/>
      <c r="J24" s="77"/>
      <c r="K24" s="77"/>
      <c r="L24" s="77"/>
    </row>
    <row r="25" spans="1:12" ht="21" customHeight="1" x14ac:dyDescent="0.35">
      <c r="A25" s="49"/>
      <c r="B25" s="50" t="s">
        <v>75</v>
      </c>
      <c r="C25" s="63"/>
      <c r="D25" s="64"/>
    </row>
    <row r="26" spans="1:12" x14ac:dyDescent="0.35">
      <c r="A26" s="51">
        <f>'ASA Wrksht'!A15</f>
        <v>18</v>
      </c>
      <c r="B26" s="59" t="str">
        <f>'ASA Wrksht'!B15</f>
        <v>Residential Level 1</v>
      </c>
      <c r="C26" s="53" t="str">
        <f>'ASA Wrksht'!F15</f>
        <v>Days</v>
      </c>
      <c r="D26" s="240">
        <f>VLOOKUP(B26,'CS and Rates'!$B$1:$D$77,3,FALSE)</f>
        <v>247.71</v>
      </c>
      <c r="E26" s="96"/>
      <c r="F26" s="97">
        <f>'ASA Wrksht'!K15</f>
        <v>0</v>
      </c>
      <c r="G26" s="98">
        <f>D26*F26</f>
        <v>0</v>
      </c>
      <c r="H26" s="101"/>
      <c r="I26" s="99">
        <f t="shared" ref="I26:I34" si="8">ROUND(G26-H26,2)</f>
        <v>0</v>
      </c>
      <c r="J26" s="192" t="str">
        <f t="shared" ref="J26:J34" si="9">IF(E26="","XXXXXXXXXX",ROUND(E26-H26,2))</f>
        <v>XXXXXXXXXX</v>
      </c>
      <c r="K26" s="193"/>
      <c r="L26" s="163">
        <f t="shared" ref="L26:L34" si="10">IF(D26="",0,IF(D26=0,0,K26/D26))</f>
        <v>0</v>
      </c>
    </row>
    <row r="27" spans="1:12" x14ac:dyDescent="0.35">
      <c r="A27" s="51">
        <f>'ASA Wrksht'!A16</f>
        <v>19</v>
      </c>
      <c r="B27" s="59" t="str">
        <f>'ASA Wrksht'!B16</f>
        <v>Residential Level 2</v>
      </c>
      <c r="C27" s="53" t="str">
        <f>'ASA Wrksht'!F16</f>
        <v>Days</v>
      </c>
      <c r="D27" s="240">
        <f>VLOOKUP(B27,'CS and Rates'!$B$1:$D$77,3,FALSE)</f>
        <v>206.93</v>
      </c>
      <c r="E27" s="96"/>
      <c r="F27" s="97">
        <f>'ASA Wrksht'!K16</f>
        <v>0</v>
      </c>
      <c r="G27" s="98">
        <f t="shared" ref="G27:G34" si="11">D27*F27</f>
        <v>0</v>
      </c>
      <c r="H27" s="101"/>
      <c r="I27" s="99">
        <f t="shared" si="8"/>
        <v>0</v>
      </c>
      <c r="J27" s="192" t="str">
        <f t="shared" si="9"/>
        <v>XXXXXXXXXX</v>
      </c>
      <c r="K27" s="193"/>
      <c r="L27" s="163">
        <f t="shared" si="10"/>
        <v>0</v>
      </c>
    </row>
    <row r="28" spans="1:12" x14ac:dyDescent="0.35">
      <c r="A28" s="51">
        <f>'ASA Wrksht'!A17</f>
        <v>20</v>
      </c>
      <c r="B28" s="59" t="str">
        <f>'ASA Wrksht'!B17</f>
        <v>Residential Level 3</v>
      </c>
      <c r="C28" s="53" t="str">
        <f>'ASA Wrksht'!F17</f>
        <v>Days</v>
      </c>
      <c r="D28" s="240">
        <f>VLOOKUP(B28,'CS and Rates'!$B$1:$D$77,3,FALSE)</f>
        <v>123.21</v>
      </c>
      <c r="E28" s="96"/>
      <c r="F28" s="97">
        <f>'ASA Wrksht'!K17</f>
        <v>0</v>
      </c>
      <c r="G28" s="98">
        <f t="shared" si="11"/>
        <v>0</v>
      </c>
      <c r="H28" s="101"/>
      <c r="I28" s="99">
        <f t="shared" si="8"/>
        <v>0</v>
      </c>
      <c r="J28" s="192" t="str">
        <f t="shared" si="9"/>
        <v>XXXXXXXXXX</v>
      </c>
      <c r="K28" s="193"/>
      <c r="L28" s="163">
        <f t="shared" si="10"/>
        <v>0</v>
      </c>
    </row>
    <row r="29" spans="1:12" x14ac:dyDescent="0.35">
      <c r="A29" s="51">
        <f>'ASA Wrksht'!A18</f>
        <v>21</v>
      </c>
      <c r="B29" s="59" t="str">
        <f>'ASA Wrksht'!B18</f>
        <v>Residential Level 4</v>
      </c>
      <c r="C29" s="53" t="str">
        <f>'ASA Wrksht'!F18</f>
        <v>Days</v>
      </c>
      <c r="D29" s="240">
        <f>VLOOKUP(B29,'CS and Rates'!$B$1:$D$77,3,FALSE)</f>
        <v>73.400000000000006</v>
      </c>
      <c r="E29" s="96"/>
      <c r="F29" s="97">
        <f>'ASA Wrksht'!K18</f>
        <v>0</v>
      </c>
      <c r="G29" s="98">
        <f t="shared" si="11"/>
        <v>0</v>
      </c>
      <c r="H29" s="101"/>
      <c r="I29" s="99">
        <f t="shared" si="8"/>
        <v>0</v>
      </c>
      <c r="J29" s="192" t="str">
        <f t="shared" si="9"/>
        <v>XXXXXXXXXX</v>
      </c>
      <c r="K29" s="193"/>
      <c r="L29" s="163">
        <f t="shared" si="10"/>
        <v>0</v>
      </c>
    </row>
    <row r="30" spans="1:12" x14ac:dyDescent="0.35">
      <c r="A30" s="51">
        <f>'ASA Wrksht'!A19</f>
        <v>36</v>
      </c>
      <c r="B30" s="59" t="str">
        <f>'ASA Wrksht'!B19</f>
        <v>Room &amp; Board Level 1</v>
      </c>
      <c r="C30" s="53" t="str">
        <f>'ASA Wrksht'!F19</f>
        <v>Days</v>
      </c>
      <c r="D30" s="240">
        <f>VLOOKUP(B30,'CS and Rates'!$B$1:$D$77,3,FALSE)</f>
        <v>135.07</v>
      </c>
      <c r="E30" s="96"/>
      <c r="F30" s="97">
        <f>'ASA Wrksht'!K19</f>
        <v>0</v>
      </c>
      <c r="G30" s="98">
        <f t="shared" si="11"/>
        <v>0</v>
      </c>
      <c r="H30" s="101"/>
      <c r="I30" s="99">
        <f t="shared" si="8"/>
        <v>0</v>
      </c>
      <c r="J30" s="192" t="str">
        <f t="shared" si="9"/>
        <v>XXXXXXXXXX</v>
      </c>
      <c r="K30" s="193"/>
      <c r="L30" s="163">
        <f t="shared" si="10"/>
        <v>0</v>
      </c>
    </row>
    <row r="31" spans="1:12" x14ac:dyDescent="0.35">
      <c r="A31" s="51">
        <f>'ASA Wrksht'!A20</f>
        <v>37</v>
      </c>
      <c r="B31" s="59" t="str">
        <f>'ASA Wrksht'!B20</f>
        <v>Room &amp; Board Level 2</v>
      </c>
      <c r="C31" s="53" t="str">
        <f>'ASA Wrksht'!F20</f>
        <v>Days</v>
      </c>
      <c r="D31" s="240">
        <f>VLOOKUP(B31,'CS and Rates'!$B$1:$D$77,3,FALSE)</f>
        <v>103.72</v>
      </c>
      <c r="E31" s="96"/>
      <c r="F31" s="97">
        <f>'ASA Wrksht'!K20</f>
        <v>0</v>
      </c>
      <c r="G31" s="98">
        <f t="shared" si="11"/>
        <v>0</v>
      </c>
      <c r="H31" s="101"/>
      <c r="I31" s="99">
        <f t="shared" si="8"/>
        <v>0</v>
      </c>
      <c r="J31" s="192" t="str">
        <f t="shared" si="9"/>
        <v>XXXXXXXXXX</v>
      </c>
      <c r="K31" s="193"/>
      <c r="L31" s="163">
        <f t="shared" si="10"/>
        <v>0</v>
      </c>
    </row>
    <row r="32" spans="1:12" x14ac:dyDescent="0.35">
      <c r="A32" s="51">
        <f>'ASA Wrksht'!A21</f>
        <v>38</v>
      </c>
      <c r="B32" s="59" t="str">
        <f>'ASA Wrksht'!B21</f>
        <v>Room &amp; Board Level 3</v>
      </c>
      <c r="C32" s="53" t="str">
        <f>'ASA Wrksht'!F21</f>
        <v>Days</v>
      </c>
      <c r="D32" s="240">
        <f>VLOOKUP(B32,'CS and Rates'!$B$1:$D$77,3,FALSE)</f>
        <v>67.849999999999994</v>
      </c>
      <c r="E32" s="96"/>
      <c r="F32" s="97">
        <f>'ASA Wrksht'!K21</f>
        <v>0</v>
      </c>
      <c r="G32" s="98">
        <f t="shared" si="11"/>
        <v>0</v>
      </c>
      <c r="H32" s="101"/>
      <c r="I32" s="99">
        <f t="shared" si="8"/>
        <v>0</v>
      </c>
      <c r="J32" s="192" t="str">
        <f t="shared" si="9"/>
        <v>XXXXXXXXXX</v>
      </c>
      <c r="K32" s="193"/>
      <c r="L32" s="163">
        <f t="shared" si="10"/>
        <v>0</v>
      </c>
    </row>
    <row r="33" spans="1:12" x14ac:dyDescent="0.35">
      <c r="A33" s="51">
        <f>'ASA Wrksht'!A22</f>
        <v>0</v>
      </c>
      <c r="B33" s="186">
        <f>'ASA Wrksht'!B22</f>
        <v>0</v>
      </c>
      <c r="C33" s="206">
        <f>'ASA Wrksht'!F22</f>
        <v>0</v>
      </c>
      <c r="D33" s="190"/>
      <c r="E33" s="96"/>
      <c r="F33" s="97">
        <f>'ASA Wrksht'!K22</f>
        <v>0</v>
      </c>
      <c r="G33" s="98">
        <f t="shared" si="11"/>
        <v>0</v>
      </c>
      <c r="H33" s="101"/>
      <c r="I33" s="99">
        <f t="shared" si="8"/>
        <v>0</v>
      </c>
      <c r="J33" s="192" t="str">
        <f t="shared" si="9"/>
        <v>XXXXXXXXXX</v>
      </c>
      <c r="K33" s="193"/>
      <c r="L33" s="163">
        <f t="shared" si="10"/>
        <v>0</v>
      </c>
    </row>
    <row r="34" spans="1:12" x14ac:dyDescent="0.35">
      <c r="A34" s="51">
        <f>'ASA Wrksht'!A23</f>
        <v>0</v>
      </c>
      <c r="B34" s="186">
        <f>'ASA Wrksht'!B23</f>
        <v>0</v>
      </c>
      <c r="C34" s="206">
        <f>'ASA Wrksht'!F23</f>
        <v>0</v>
      </c>
      <c r="D34" s="190"/>
      <c r="E34" s="96"/>
      <c r="F34" s="97">
        <f>'ASA Wrksht'!K23</f>
        <v>0</v>
      </c>
      <c r="G34" s="98">
        <f t="shared" si="11"/>
        <v>0</v>
      </c>
      <c r="H34" s="101"/>
      <c r="I34" s="99">
        <f t="shared" si="8"/>
        <v>0</v>
      </c>
      <c r="J34" s="192" t="str">
        <f t="shared" si="9"/>
        <v>XXXXXXXXXX</v>
      </c>
      <c r="K34" s="193"/>
      <c r="L34" s="163">
        <f t="shared" si="10"/>
        <v>0</v>
      </c>
    </row>
    <row r="35" spans="1:12" x14ac:dyDescent="0.35">
      <c r="A35" s="49"/>
      <c r="B35" s="50" t="s">
        <v>86</v>
      </c>
      <c r="C35" s="63">
        <f>'ASA Wrksht'!F27</f>
        <v>0</v>
      </c>
      <c r="D35" s="64"/>
    </row>
    <row r="36" spans="1:12" x14ac:dyDescent="0.35">
      <c r="A36" s="51">
        <f>'ASA Wrksht'!A28</f>
        <v>29</v>
      </c>
      <c r="B36" s="59" t="str">
        <f>'ASA Wrksht'!B28</f>
        <v>Aftercare -  Individual</v>
      </c>
      <c r="C36" s="53" t="str">
        <f>'ASA Wrksht'!F28</f>
        <v>Hours</v>
      </c>
      <c r="D36" s="240">
        <f>VLOOKUP(B36,'CS and Rates'!$B$1:$D$77,3,FALSE)</f>
        <v>62.57</v>
      </c>
      <c r="E36" s="96"/>
      <c r="F36" s="97">
        <f>'ASA Wrksht'!K28</f>
        <v>0</v>
      </c>
      <c r="G36" s="98">
        <f t="shared" ref="G36:G55" si="12">D36*F36</f>
        <v>0</v>
      </c>
      <c r="H36" s="101"/>
      <c r="I36" s="99">
        <f t="shared" ref="I36:I43" si="13">ROUND(G36-H36,2)</f>
        <v>0</v>
      </c>
      <c r="J36" s="192" t="str">
        <f t="shared" ref="J36:J43" si="14">IF(E36="","XXXXXXXXXX",ROUND(E36-H36,2))</f>
        <v>XXXXXXXXXX</v>
      </c>
      <c r="K36" s="193"/>
      <c r="L36" s="163">
        <f t="shared" ref="L36:L43" si="15">IF(D36="",0,IF(D36=0,0,K36/D36))</f>
        <v>0</v>
      </c>
    </row>
    <row r="37" spans="1:12" x14ac:dyDescent="0.35">
      <c r="A37" s="51">
        <f>'ASA Wrksht'!A29</f>
        <v>43</v>
      </c>
      <c r="B37" s="59" t="str">
        <f>'ASA Wrksht'!B29</f>
        <v>Aftercare - Group</v>
      </c>
      <c r="C37" s="53" t="str">
        <f>'ASA Wrksht'!F29</f>
        <v>Hours</v>
      </c>
      <c r="D37" s="240">
        <f>VLOOKUP(B37,'CS and Rates'!$B$1:$D$77,3,FALSE)</f>
        <v>15.64</v>
      </c>
      <c r="E37" s="96"/>
      <c r="F37" s="97">
        <f>'ASA Wrksht'!K29</f>
        <v>0</v>
      </c>
      <c r="G37" s="98">
        <f t="shared" si="12"/>
        <v>0</v>
      </c>
      <c r="H37" s="101"/>
      <c r="I37" s="99">
        <f t="shared" si="13"/>
        <v>0</v>
      </c>
      <c r="J37" s="192" t="str">
        <f t="shared" si="14"/>
        <v>XXXXXXXXXX</v>
      </c>
      <c r="K37" s="193"/>
      <c r="L37" s="163">
        <f t="shared" si="15"/>
        <v>0</v>
      </c>
    </row>
    <row r="38" spans="1:12" x14ac:dyDescent="0.35">
      <c r="A38" s="51">
        <f>'ASA Wrksht'!A30</f>
        <v>1</v>
      </c>
      <c r="B38" s="59" t="str">
        <f>'ASA Wrksht'!B30</f>
        <v>Assessment</v>
      </c>
      <c r="C38" s="53" t="str">
        <f>'ASA Wrksht'!F30</f>
        <v>Hours</v>
      </c>
      <c r="D38" s="240">
        <f>VLOOKUP(B38,'CS and Rates'!$B$1:$D$77,3,FALSE)</f>
        <v>89.4</v>
      </c>
      <c r="E38" s="96"/>
      <c r="F38" s="97">
        <f>'ASA Wrksht'!K30</f>
        <v>0</v>
      </c>
      <c r="G38" s="98">
        <f t="shared" si="12"/>
        <v>0</v>
      </c>
      <c r="H38" s="101"/>
      <c r="I38" s="99">
        <f t="shared" si="13"/>
        <v>0</v>
      </c>
      <c r="J38" s="192" t="str">
        <f t="shared" si="14"/>
        <v>XXXXXXXXXX</v>
      </c>
      <c r="K38" s="193"/>
      <c r="L38" s="163">
        <f t="shared" si="15"/>
        <v>0</v>
      </c>
    </row>
    <row r="39" spans="1:12" x14ac:dyDescent="0.35">
      <c r="A39" s="51">
        <f>'ASA Wrksht'!A31</f>
        <v>2</v>
      </c>
      <c r="B39" s="59" t="str">
        <f>'ASA Wrksht'!B31</f>
        <v>Case Management</v>
      </c>
      <c r="C39" s="53" t="str">
        <f>'ASA Wrksht'!F31</f>
        <v>Hours</v>
      </c>
      <c r="D39" s="240">
        <f>VLOOKUP(B39,'CS and Rates'!$B$1:$D$77,3,FALSE)</f>
        <v>71.12</v>
      </c>
      <c r="E39" s="96"/>
      <c r="F39" s="97">
        <f>'ASA Wrksht'!K31</f>
        <v>0</v>
      </c>
      <c r="G39" s="98">
        <f t="shared" si="12"/>
        <v>0</v>
      </c>
      <c r="H39" s="101"/>
      <c r="I39" s="99">
        <f t="shared" si="13"/>
        <v>0</v>
      </c>
      <c r="J39" s="192" t="str">
        <f t="shared" si="14"/>
        <v>XXXXXXXXXX</v>
      </c>
      <c r="K39" s="193"/>
      <c r="L39" s="163">
        <f t="shared" si="15"/>
        <v>0</v>
      </c>
    </row>
    <row r="40" spans="1:12" x14ac:dyDescent="0.35">
      <c r="A40" s="51">
        <f>'ASA Wrksht'!A32</f>
        <v>5</v>
      </c>
      <c r="B40" s="59" t="str">
        <f>'ASA Wrksht'!B32</f>
        <v>Day Care Services</v>
      </c>
      <c r="C40" s="53" t="str">
        <f>'ASA Wrksht'!F32</f>
        <v>Hours</v>
      </c>
      <c r="D40" s="240">
        <f>VLOOKUP(B40,'CS and Rates'!$B$1:$D$77,3,FALSE)</f>
        <v>52.42</v>
      </c>
      <c r="E40" s="96"/>
      <c r="F40" s="97">
        <f>'ASA Wrksht'!K32</f>
        <v>0</v>
      </c>
      <c r="G40" s="98">
        <f t="shared" si="12"/>
        <v>0</v>
      </c>
      <c r="H40" s="101"/>
      <c r="I40" s="99">
        <f t="shared" si="13"/>
        <v>0</v>
      </c>
      <c r="J40" s="192" t="str">
        <f t="shared" si="14"/>
        <v>XXXXXXXXXX</v>
      </c>
      <c r="K40" s="193"/>
      <c r="L40" s="163">
        <f t="shared" si="15"/>
        <v>0</v>
      </c>
    </row>
    <row r="41" spans="1:12" x14ac:dyDescent="0.35">
      <c r="A41" s="245">
        <f>'ASA Wrksht'!A33</f>
        <v>6</v>
      </c>
      <c r="B41" s="249" t="str">
        <f>'ASA Wrksht'!B33</f>
        <v>Day Treatment</v>
      </c>
      <c r="C41" s="247" t="s">
        <v>79</v>
      </c>
      <c r="D41" s="240">
        <f>VLOOKUP(B41,'CS and Rates'!$B$1:$D$77,3,FALSE)</f>
        <v>52.42</v>
      </c>
      <c r="E41" s="96"/>
      <c r="F41" s="97">
        <f>'ASA Wrksht'!K33</f>
        <v>0</v>
      </c>
      <c r="G41" s="98">
        <f t="shared" si="12"/>
        <v>0</v>
      </c>
      <c r="H41" s="101"/>
      <c r="I41" s="99">
        <f t="shared" si="13"/>
        <v>0</v>
      </c>
      <c r="J41" s="192" t="str">
        <f t="shared" si="14"/>
        <v>XXXXXXXXXX</v>
      </c>
      <c r="K41" s="193"/>
      <c r="L41" s="163">
        <f t="shared" si="15"/>
        <v>0</v>
      </c>
    </row>
    <row r="42" spans="1:12" x14ac:dyDescent="0.35">
      <c r="A42" s="51">
        <f>'ASA Wrksht'!A35</f>
        <v>28</v>
      </c>
      <c r="B42" s="59" t="str">
        <f>'ASA Wrksht'!B35</f>
        <v>Incidental Expenses</v>
      </c>
      <c r="C42" s="53" t="str">
        <f>'ASA Wrksht'!F35</f>
        <v>1 Unit = $1.00</v>
      </c>
      <c r="D42" s="240">
        <f>VLOOKUP(B42,'CS and Rates'!$B$1:$D$77,3,FALSE)</f>
        <v>1</v>
      </c>
      <c r="E42" s="96"/>
      <c r="F42" s="97">
        <f>'ASA Wrksht'!K35</f>
        <v>0</v>
      </c>
      <c r="G42" s="98">
        <f t="shared" si="12"/>
        <v>0</v>
      </c>
      <c r="H42" s="101"/>
      <c r="I42" s="99">
        <f t="shared" si="13"/>
        <v>0</v>
      </c>
      <c r="J42" s="192" t="str">
        <f t="shared" si="14"/>
        <v>XXXXXXXXXX</v>
      </c>
      <c r="K42" s="193"/>
      <c r="L42" s="163">
        <f t="shared" si="15"/>
        <v>0</v>
      </c>
    </row>
    <row r="43" spans="1:12" x14ac:dyDescent="0.35">
      <c r="A43" s="51">
        <f>'ASA Wrksht'!A37</f>
        <v>8</v>
      </c>
      <c r="B43" s="59" t="str">
        <f>'ASA Wrksht'!B37</f>
        <v>In-Home &amp; On Site</v>
      </c>
      <c r="C43" s="53" t="str">
        <f>'ASA Wrksht'!F37</f>
        <v>Hours</v>
      </c>
      <c r="D43" s="240">
        <f>VLOOKUP(B43,'CS and Rates'!$B$1:$D$77,3,FALSE)</f>
        <v>84.53</v>
      </c>
      <c r="E43" s="96"/>
      <c r="F43" s="97">
        <f>'ASA Wrksht'!K37</f>
        <v>0</v>
      </c>
      <c r="G43" s="98">
        <f t="shared" si="12"/>
        <v>0</v>
      </c>
      <c r="H43" s="101"/>
      <c r="I43" s="99">
        <f t="shared" si="13"/>
        <v>0</v>
      </c>
      <c r="J43" s="192" t="str">
        <f t="shared" si="14"/>
        <v>XXXXXXXXXX</v>
      </c>
      <c r="K43" s="193"/>
      <c r="L43" s="163">
        <f t="shared" si="15"/>
        <v>0</v>
      </c>
    </row>
    <row r="44" spans="1:12" x14ac:dyDescent="0.35">
      <c r="A44" s="51">
        <f>'ASA Wrksht'!A40</f>
        <v>12</v>
      </c>
      <c r="B44" s="59" t="str">
        <f>'ASA Wrksht'!B40</f>
        <v>Medical Services</v>
      </c>
      <c r="C44" s="53" t="str">
        <f>'ASA Wrksht'!F40</f>
        <v>Hours</v>
      </c>
      <c r="D44" s="240">
        <f>VLOOKUP(B44,'CS and Rates'!$B$1:$D$77,3,FALSE)</f>
        <v>378.79</v>
      </c>
      <c r="E44" s="96"/>
      <c r="F44" s="97">
        <f>'ASA Wrksht'!K40</f>
        <v>0</v>
      </c>
      <c r="G44" s="98">
        <f t="shared" si="12"/>
        <v>0</v>
      </c>
      <c r="H44" s="101"/>
      <c r="I44" s="99">
        <f t="shared" ref="I44:I51" si="16">ROUND(G44-H44,2)</f>
        <v>0</v>
      </c>
      <c r="J44" s="192" t="str">
        <f t="shared" ref="J44:J51" si="17">IF(E44="","XXXXXXXXXX",ROUND(E44-H44,2))</f>
        <v>XXXXXXXXXX</v>
      </c>
      <c r="K44" s="193"/>
      <c r="L44" s="163">
        <f t="shared" ref="L44:L51" si="18">IF(D44="",0,IF(D44=0,0,K44/D44))</f>
        <v>0</v>
      </c>
    </row>
    <row r="45" spans="1:12" x14ac:dyDescent="0.35">
      <c r="A45" s="51">
        <f>'ASA Wrksht'!A41</f>
        <v>13</v>
      </c>
      <c r="B45" s="59" t="str">
        <f>'ASA Wrksht'!B41</f>
        <v>Medication-Assisted Treatment</v>
      </c>
      <c r="C45" s="53" t="str">
        <f>'ASA Wrksht'!F41</f>
        <v>Dosage</v>
      </c>
      <c r="D45" s="240">
        <f>VLOOKUP(B45,'CS and Rates'!$B$1:$D$77,3,FALSE)</f>
        <v>8.8000000000000007</v>
      </c>
      <c r="E45" s="96"/>
      <c r="F45" s="97">
        <f>'ASA Wrksht'!K41</f>
        <v>0</v>
      </c>
      <c r="G45" s="98">
        <f t="shared" si="12"/>
        <v>0</v>
      </c>
      <c r="H45" s="101"/>
      <c r="I45" s="99">
        <f t="shared" si="16"/>
        <v>0</v>
      </c>
      <c r="J45" s="192" t="str">
        <f t="shared" si="17"/>
        <v>XXXXXXXXXX</v>
      </c>
      <c r="K45" s="193"/>
      <c r="L45" s="163">
        <f t="shared" si="18"/>
        <v>0</v>
      </c>
    </row>
    <row r="46" spans="1:12" x14ac:dyDescent="0.35">
      <c r="A46" s="51">
        <f>'ASA Wrksht'!A42</f>
        <v>35</v>
      </c>
      <c r="B46" s="59" t="str">
        <f>'ASA Wrksht'!B42</f>
        <v>Outpatient - Group</v>
      </c>
      <c r="C46" s="53" t="str">
        <f>'ASA Wrksht'!F42</f>
        <v>Hours</v>
      </c>
      <c r="D46" s="240">
        <f>VLOOKUP(B46,'CS and Rates'!$B$1:$D$77,3,FALSE)</f>
        <v>22.44</v>
      </c>
      <c r="E46" s="96"/>
      <c r="F46" s="97">
        <f>'ASA Wrksht'!K42</f>
        <v>0</v>
      </c>
      <c r="G46" s="98">
        <f t="shared" si="12"/>
        <v>0</v>
      </c>
      <c r="H46" s="101"/>
      <c r="I46" s="99">
        <f t="shared" si="16"/>
        <v>0</v>
      </c>
      <c r="J46" s="192" t="str">
        <f t="shared" si="17"/>
        <v>XXXXXXXXXX</v>
      </c>
      <c r="K46" s="193"/>
      <c r="L46" s="163">
        <f t="shared" si="18"/>
        <v>0</v>
      </c>
    </row>
    <row r="47" spans="1:12" x14ac:dyDescent="0.35">
      <c r="A47" s="51">
        <f>'ASA Wrksht'!A43</f>
        <v>14</v>
      </c>
      <c r="B47" s="59" t="str">
        <f>'ASA Wrksht'!B43</f>
        <v>Outpatient - Individual</v>
      </c>
      <c r="C47" s="53" t="str">
        <f>'ASA Wrksht'!F43</f>
        <v>Hours</v>
      </c>
      <c r="D47" s="240">
        <f>VLOOKUP(B47,'CS and Rates'!$B$1:$D$77,3,FALSE)</f>
        <v>89.76</v>
      </c>
      <c r="E47" s="96"/>
      <c r="F47" s="97">
        <f>'ASA Wrksht'!K43</f>
        <v>0</v>
      </c>
      <c r="G47" s="98">
        <f t="shared" si="12"/>
        <v>0</v>
      </c>
      <c r="H47" s="101"/>
      <c r="I47" s="99">
        <f t="shared" si="16"/>
        <v>0</v>
      </c>
      <c r="J47" s="192" t="str">
        <f t="shared" si="17"/>
        <v>XXXXXXXXXX</v>
      </c>
      <c r="K47" s="193"/>
      <c r="L47" s="163">
        <f t="shared" si="18"/>
        <v>0</v>
      </c>
    </row>
    <row r="48" spans="1:12" x14ac:dyDescent="0.35">
      <c r="A48" s="51">
        <f>'ASA Wrksht'!A44</f>
        <v>15</v>
      </c>
      <c r="B48" s="59" t="str">
        <f>'ASA Wrksht'!B44</f>
        <v>Outreach (Client Specific)</v>
      </c>
      <c r="C48" s="53" t="str">
        <f>'ASA Wrksht'!F44</f>
        <v>Hours</v>
      </c>
      <c r="D48" s="240">
        <f>VLOOKUP(B48,'CS and Rates'!$B$1:$D$77,3,FALSE)</f>
        <v>57.62</v>
      </c>
      <c r="E48" s="96"/>
      <c r="F48" s="97">
        <f>'ASA Wrksht'!K44</f>
        <v>0</v>
      </c>
      <c r="G48" s="98">
        <f t="shared" si="12"/>
        <v>0</v>
      </c>
      <c r="H48" s="101"/>
      <c r="I48" s="99">
        <f t="shared" si="16"/>
        <v>0</v>
      </c>
      <c r="J48" s="192" t="str">
        <f t="shared" si="17"/>
        <v>XXXXXXXXXX</v>
      </c>
      <c r="K48" s="193"/>
      <c r="L48" s="163">
        <f t="shared" si="18"/>
        <v>0</v>
      </c>
    </row>
    <row r="49" spans="1:12" s="182" customFormat="1" x14ac:dyDescent="0.35">
      <c r="A49" s="245">
        <f>'ASA Wrksht'!A45</f>
        <v>15</v>
      </c>
      <c r="B49" s="249" t="str">
        <f>'ASA Wrksht'!B45</f>
        <v>Outreach (Non-Client Specific)</v>
      </c>
      <c r="C49" s="247" t="str">
        <f>'ASA Wrksht'!F45</f>
        <v>Hours</v>
      </c>
      <c r="D49" s="240">
        <f>VLOOKUP(B49,'CS and Rates'!$B$1:$D$77,3,FALSE)</f>
        <v>57.62</v>
      </c>
      <c r="E49" s="191"/>
      <c r="F49" s="97">
        <f>'ASA Wrksht'!K45</f>
        <v>0</v>
      </c>
      <c r="G49" s="168">
        <f t="shared" ref="G49" si="19">D49*F49</f>
        <v>0</v>
      </c>
      <c r="H49" s="193"/>
      <c r="I49" s="169">
        <f t="shared" ref="I49" si="20">ROUND(G49-H49,2)</f>
        <v>0</v>
      </c>
      <c r="J49" s="192" t="str">
        <f t="shared" ref="J49" si="21">IF(E49="","XXXXXXXXXX",ROUND(E49-H49,2))</f>
        <v>XXXXXXXXXX</v>
      </c>
      <c r="K49" s="193"/>
      <c r="L49" s="163">
        <f t="shared" si="18"/>
        <v>0</v>
      </c>
    </row>
    <row r="50" spans="1:12" x14ac:dyDescent="0.35">
      <c r="A50" s="51">
        <f>'ASA Wrksht'!A46</f>
        <v>47</v>
      </c>
      <c r="B50" s="59" t="str">
        <f>'ASA Wrksht'!B46</f>
        <v>Recovery Support - Group</v>
      </c>
      <c r="C50" s="53" t="str">
        <f>'ASA Wrksht'!F46</f>
        <v>Hours</v>
      </c>
      <c r="D50" s="240">
        <f>VLOOKUP(B50,'CS and Rates'!$B$1:$D$77,3,FALSE)</f>
        <v>15.1</v>
      </c>
      <c r="E50" s="96"/>
      <c r="F50" s="97">
        <f>'ASA Wrksht'!K46</f>
        <v>0</v>
      </c>
      <c r="G50" s="98">
        <f t="shared" si="12"/>
        <v>0</v>
      </c>
      <c r="H50" s="101"/>
      <c r="I50" s="99">
        <f t="shared" si="16"/>
        <v>0</v>
      </c>
      <c r="J50" s="192" t="str">
        <f t="shared" si="17"/>
        <v>XXXXXXXXXX</v>
      </c>
      <c r="K50" s="193"/>
      <c r="L50" s="163">
        <f t="shared" si="18"/>
        <v>0</v>
      </c>
    </row>
    <row r="51" spans="1:12" x14ac:dyDescent="0.35">
      <c r="A51" s="51">
        <f>'ASA Wrksht'!A47</f>
        <v>46</v>
      </c>
      <c r="B51" s="59" t="str">
        <f>'ASA Wrksht'!B47</f>
        <v>Recovery Support - Individual</v>
      </c>
      <c r="C51" s="53" t="str">
        <f>'ASA Wrksht'!F47</f>
        <v>Hours</v>
      </c>
      <c r="D51" s="240">
        <f>VLOOKUP(B51,'CS and Rates'!$B$1:$D$77,3,FALSE)</f>
        <v>60.41</v>
      </c>
      <c r="E51" s="96"/>
      <c r="F51" s="97">
        <f>'ASA Wrksht'!K47</f>
        <v>0</v>
      </c>
      <c r="G51" s="98">
        <f t="shared" si="12"/>
        <v>0</v>
      </c>
      <c r="H51" s="101"/>
      <c r="I51" s="99">
        <f t="shared" si="16"/>
        <v>0</v>
      </c>
      <c r="J51" s="192" t="str">
        <f t="shared" si="17"/>
        <v>XXXXXXXXXX</v>
      </c>
      <c r="K51" s="193"/>
      <c r="L51" s="163">
        <f t="shared" si="18"/>
        <v>0</v>
      </c>
    </row>
    <row r="52" spans="1:12" x14ac:dyDescent="0.35">
      <c r="A52" s="51">
        <f>'ASA Wrksht'!A49</f>
        <v>25</v>
      </c>
      <c r="B52" s="59" t="str">
        <f>'ASA Wrksht'!B49</f>
        <v>Supported Employment</v>
      </c>
      <c r="C52" s="53" t="str">
        <f>'ASA Wrksht'!F49</f>
        <v>Hours</v>
      </c>
      <c r="D52" s="240">
        <f>VLOOKUP(B52,'CS and Rates'!$B$1:$D$77,3,FALSE)</f>
        <v>67.62</v>
      </c>
      <c r="E52" s="96"/>
      <c r="F52" s="97">
        <f>'ASA Wrksht'!K49</f>
        <v>0</v>
      </c>
      <c r="G52" s="98">
        <f t="shared" si="12"/>
        <v>0</v>
      </c>
      <c r="H52" s="101"/>
      <c r="I52" s="99">
        <f>ROUND(G52-H52,2)</f>
        <v>0</v>
      </c>
      <c r="J52" s="192" t="str">
        <f>IF(E52="","XXXXXXXXXX",ROUND(E52-H52,2))</f>
        <v>XXXXXXXXXX</v>
      </c>
      <c r="K52" s="193"/>
      <c r="L52" s="163">
        <f>IF(D52="",0,IF(D52=0,0,K52/D52))</f>
        <v>0</v>
      </c>
    </row>
    <row r="53" spans="1:12" x14ac:dyDescent="0.35">
      <c r="A53" s="51">
        <f>'ASA Wrksht'!A50</f>
        <v>26</v>
      </c>
      <c r="B53" s="59" t="str">
        <f>'ASA Wrksht'!B50</f>
        <v>Supportive Housing/Living</v>
      </c>
      <c r="C53" s="53" t="str">
        <f>'ASA Wrksht'!F50</f>
        <v>Hours</v>
      </c>
      <c r="D53" s="240">
        <f>VLOOKUP(B53,'CS and Rates'!$B$1:$D$77,3,FALSE)</f>
        <v>70.38</v>
      </c>
      <c r="E53" s="96"/>
      <c r="F53" s="97">
        <f>'ASA Wrksht'!K50</f>
        <v>0</v>
      </c>
      <c r="G53" s="98">
        <f t="shared" si="12"/>
        <v>0</v>
      </c>
      <c r="H53" s="101"/>
      <c r="I53" s="99">
        <f>ROUND(G53-H53,2)</f>
        <v>0</v>
      </c>
      <c r="J53" s="192" t="str">
        <f>IF(E53="","XXXXXXXXXX",ROUND(E53-H53,2))</f>
        <v>XXXXXXXXXX</v>
      </c>
      <c r="K53" s="193"/>
      <c r="L53" s="163">
        <f>IF(D53="",0,IF(D53=0,0,K53/D53))</f>
        <v>0</v>
      </c>
    </row>
    <row r="54" spans="1:12" x14ac:dyDescent="0.35">
      <c r="A54" s="51" t="s">
        <v>111</v>
      </c>
      <c r="B54" s="59" t="str">
        <f>'ASA Wrksht'!B52</f>
        <v>Cost Reimbursement Expenses</v>
      </c>
      <c r="C54" s="53" t="str">
        <f>'ASA Wrksht'!F52</f>
        <v>TBD</v>
      </c>
      <c r="D54" s="190"/>
      <c r="E54" s="96"/>
      <c r="F54" s="97">
        <f>'ASA Wrksht'!K52</f>
        <v>0</v>
      </c>
      <c r="G54" s="98">
        <f t="shared" ref="G54" si="22">D54*F54</f>
        <v>0</v>
      </c>
      <c r="H54" s="101"/>
      <c r="I54" s="99">
        <f>ROUND(G54-H54,2)</f>
        <v>0</v>
      </c>
      <c r="J54" s="192" t="str">
        <f>IF(E54="","XXXXXXXXXX",ROUND(E54-H54,2))</f>
        <v>XXXXXXXXXX</v>
      </c>
      <c r="K54" s="193"/>
      <c r="L54" s="163">
        <f>IF(D54="",0,IF(D54=0,0,K54/D54))</f>
        <v>0</v>
      </c>
    </row>
    <row r="55" spans="1:12" x14ac:dyDescent="0.35">
      <c r="A55" s="51">
        <f>'ASA Wrksht'!A61</f>
        <v>0</v>
      </c>
      <c r="B55" s="186">
        <f>'ASA Wrksht'!B61</f>
        <v>0</v>
      </c>
      <c r="C55" s="206">
        <f>'ASA Wrksht'!F61</f>
        <v>0</v>
      </c>
      <c r="D55" s="190"/>
      <c r="E55" s="96"/>
      <c r="F55" s="97">
        <f>'ASA Wrksht'!K61</f>
        <v>0</v>
      </c>
      <c r="G55" s="98">
        <f t="shared" si="12"/>
        <v>0</v>
      </c>
      <c r="H55" s="101"/>
      <c r="I55" s="99">
        <f>ROUND(G55-H55,2)</f>
        <v>0</v>
      </c>
      <c r="J55" s="192" t="str">
        <f>IF(E55="","XXXXXXXXXX",ROUND(E55-H55,2))</f>
        <v>XXXXXXXXXX</v>
      </c>
      <c r="K55" s="193"/>
      <c r="L55" s="163">
        <f>IF(D55="",0,IF(D55=0,0,K55/D55))</f>
        <v>0</v>
      </c>
    </row>
    <row r="56" spans="1:12" x14ac:dyDescent="0.35">
      <c r="A56" s="51">
        <f>'ASA Wrksht'!A62</f>
        <v>0</v>
      </c>
      <c r="B56" s="186">
        <f>'ASA Wrksht'!B62</f>
        <v>0</v>
      </c>
      <c r="C56" s="206">
        <f>'ASA Wrksht'!F62</f>
        <v>0</v>
      </c>
      <c r="D56" s="190"/>
      <c r="E56" s="96"/>
      <c r="F56" s="97">
        <f>'ASA Wrksht'!K62</f>
        <v>0</v>
      </c>
      <c r="G56" s="98">
        <f>D56*F56</f>
        <v>0</v>
      </c>
      <c r="H56" s="101"/>
      <c r="I56" s="99">
        <f>ROUND(G56-H56,2)</f>
        <v>0</v>
      </c>
      <c r="J56" s="192" t="str">
        <f>IF(E56="","XXXXXXXXXX",ROUND(E56-H56,2))</f>
        <v>XXXXXXXXXX</v>
      </c>
      <c r="K56" s="193"/>
      <c r="L56" s="163">
        <f>IF(D56="",0,IF(D56=0,0,K56/D56))</f>
        <v>0</v>
      </c>
    </row>
    <row r="57" spans="1:12" x14ac:dyDescent="0.35">
      <c r="A57" s="49"/>
      <c r="B57" s="50" t="s">
        <v>151</v>
      </c>
      <c r="C57" s="63">
        <f>'ASA Wrksht'!F66</f>
        <v>0</v>
      </c>
      <c r="D57" s="64"/>
    </row>
    <row r="58" spans="1:12" x14ac:dyDescent="0.35">
      <c r="A58" s="51">
        <f>'ASA Wrksht'!A69</f>
        <v>32</v>
      </c>
      <c r="B58" s="59" t="str">
        <f>'ASA Wrksht'!B69</f>
        <v>Outpatient Detoxification</v>
      </c>
      <c r="C58" s="53" t="str">
        <f>'ASA Wrksht'!F69</f>
        <v>Hours</v>
      </c>
      <c r="D58" s="240">
        <f>VLOOKUP(B58,'CS and Rates'!$B$1:$D$77,3,FALSE)</f>
        <v>107.29</v>
      </c>
      <c r="E58" s="96"/>
      <c r="F58" s="97">
        <f>'ASA Wrksht'!K69</f>
        <v>0</v>
      </c>
      <c r="G58" s="98">
        <f t="shared" ref="G58:G61" si="23">D58*F58</f>
        <v>0</v>
      </c>
      <c r="H58" s="101"/>
      <c r="I58" s="99">
        <f>ROUND(G58-H58,2)</f>
        <v>0</v>
      </c>
      <c r="J58" s="192" t="str">
        <f>IF(E58="","XXXXXXXXXX",ROUND(E58-H58,2))</f>
        <v>XXXXXXXXXX</v>
      </c>
      <c r="K58" s="193"/>
      <c r="L58" s="163">
        <f>IF(D58="",0,IF(D58=0,0,K58/D58))</f>
        <v>0</v>
      </c>
    </row>
    <row r="59" spans="1:12" x14ac:dyDescent="0.35">
      <c r="A59" s="51">
        <f>'ASA Wrksht'!A70</f>
        <v>24</v>
      </c>
      <c r="B59" s="59" t="str">
        <f>'ASA Wrksht'!B70</f>
        <v>Substance Abuse Detoxification</v>
      </c>
      <c r="C59" s="53" t="str">
        <f>'ASA Wrksht'!F70</f>
        <v>Days</v>
      </c>
      <c r="D59" s="240">
        <f>VLOOKUP(B59,'CS and Rates'!$B$1:$D$77,3,FALSE)</f>
        <v>319.79000000000002</v>
      </c>
      <c r="E59" s="96"/>
      <c r="F59" s="97">
        <f>'ASA Wrksht'!K70</f>
        <v>0</v>
      </c>
      <c r="G59" s="98">
        <f t="shared" si="23"/>
        <v>0</v>
      </c>
      <c r="H59" s="101"/>
      <c r="I59" s="99">
        <f>ROUND(G59-H59,2)</f>
        <v>0</v>
      </c>
      <c r="J59" s="192" t="str">
        <f>IF(E59="","XXXXXXXXXX",ROUND(E59-H59,2))</f>
        <v>XXXXXXXXXX</v>
      </c>
      <c r="K59" s="193"/>
      <c r="L59" s="163">
        <f>IF(D59="",0,IF(D59=0,0,K59/D59))</f>
        <v>0</v>
      </c>
    </row>
    <row r="60" spans="1:12" x14ac:dyDescent="0.35">
      <c r="A60" s="51">
        <f>'ASA Wrksht'!A71</f>
        <v>0</v>
      </c>
      <c r="B60" s="186">
        <f>'ASA Wrksht'!B71</f>
        <v>0</v>
      </c>
      <c r="C60" s="206">
        <f>'ASA Wrksht'!F71</f>
        <v>0</v>
      </c>
      <c r="D60" s="190"/>
      <c r="E60" s="96"/>
      <c r="F60" s="97">
        <f>'ASA Wrksht'!K71</f>
        <v>0</v>
      </c>
      <c r="G60" s="98">
        <f t="shared" si="23"/>
        <v>0</v>
      </c>
      <c r="H60" s="101"/>
      <c r="I60" s="99">
        <f>ROUND(G60-H60,2)</f>
        <v>0</v>
      </c>
      <c r="J60" s="192" t="str">
        <f>IF(E60="","XXXXXXXXXX",ROUND(E60-H60,2))</f>
        <v>XXXXXXXXXX</v>
      </c>
      <c r="K60" s="193"/>
      <c r="L60" s="163">
        <f>IF(D60="",0,IF(D60=0,0,K60/D60))</f>
        <v>0</v>
      </c>
    </row>
    <row r="61" spans="1:12" x14ac:dyDescent="0.35">
      <c r="A61" s="51">
        <f>'ASA Wrksht'!A72</f>
        <v>0</v>
      </c>
      <c r="B61" s="186">
        <f>'ASA Wrksht'!B72</f>
        <v>0</v>
      </c>
      <c r="C61" s="206">
        <f>'ASA Wrksht'!F72</f>
        <v>0</v>
      </c>
      <c r="D61" s="190"/>
      <c r="E61" s="96"/>
      <c r="F61" s="97">
        <f>'ASA Wrksht'!K72</f>
        <v>0</v>
      </c>
      <c r="G61" s="98">
        <f t="shared" si="23"/>
        <v>0</v>
      </c>
      <c r="H61" s="101"/>
      <c r="I61" s="99">
        <f>ROUND(G61-H61,2)</f>
        <v>0</v>
      </c>
      <c r="J61" s="192" t="str">
        <f>IF(E61="","XXXXXXXXXX",ROUND(E61-H61,2))</f>
        <v>XXXXXXXXXX</v>
      </c>
      <c r="K61" s="193"/>
      <c r="L61" s="163">
        <f>IF(D61="",0,IF(D61=0,0,K61/D61))</f>
        <v>0</v>
      </c>
    </row>
    <row r="62" spans="1:12" ht="5.5" customHeight="1" x14ac:dyDescent="0.35">
      <c r="A62" s="62">
        <f>'ASA Wrksht'!A84</f>
        <v>0</v>
      </c>
      <c r="B62" s="63">
        <f>'ASA Wrksht'!B84</f>
        <v>0</v>
      </c>
      <c r="C62" s="63">
        <f>'ASA Wrksht'!F84</f>
        <v>0</v>
      </c>
      <c r="D62" s="64"/>
      <c r="J62" s="102"/>
    </row>
    <row r="63" spans="1:12" ht="5.5" customHeight="1" x14ac:dyDescent="0.35">
      <c r="A63" s="49"/>
      <c r="B63" s="50"/>
      <c r="C63" s="50"/>
      <c r="D63" s="113"/>
      <c r="E63" s="126"/>
      <c r="F63" s="127"/>
      <c r="G63" s="127"/>
      <c r="H63" s="127"/>
      <c r="I63" s="127"/>
      <c r="J63" s="128"/>
      <c r="K63" s="127"/>
      <c r="L63" s="127"/>
    </row>
    <row r="64" spans="1:12" ht="5.5" customHeight="1" x14ac:dyDescent="0.35">
      <c r="A64" s="77"/>
      <c r="B64" s="77"/>
      <c r="C64" s="48"/>
      <c r="D64" s="77"/>
      <c r="E64" s="130"/>
      <c r="F64" s="129"/>
      <c r="G64" s="129"/>
      <c r="H64" s="129"/>
      <c r="I64" s="129"/>
      <c r="J64" s="129"/>
      <c r="K64" s="131"/>
      <c r="L64" s="132"/>
    </row>
    <row r="65" spans="1:12" ht="5.5" customHeight="1" x14ac:dyDescent="0.35">
      <c r="A65" s="62"/>
      <c r="B65" s="63"/>
      <c r="C65" s="63"/>
      <c r="D65" s="64"/>
      <c r="J65" s="102"/>
    </row>
    <row r="66" spans="1:12" ht="15" thickBot="1" x14ac:dyDescent="0.4">
      <c r="A66" s="153" t="s">
        <v>289</v>
      </c>
      <c r="B66" s="104" t="s">
        <v>430</v>
      </c>
      <c r="C66" s="104"/>
      <c r="D66" s="105"/>
      <c r="E66" s="106"/>
      <c r="F66" s="107">
        <f>SUM(F25:F65)</f>
        <v>0</v>
      </c>
      <c r="G66" s="133">
        <f>SUM(G25:G65)</f>
        <v>0</v>
      </c>
      <c r="H66" s="133">
        <f>SUM(H25:H65)</f>
        <v>0</v>
      </c>
      <c r="I66" s="133">
        <f>SUM(I25:I65)</f>
        <v>0</v>
      </c>
      <c r="J66" s="200">
        <f>ROUND(E66-H66,2)</f>
        <v>0</v>
      </c>
      <c r="K66" s="109">
        <f>SUM(K25:K65)</f>
        <v>0</v>
      </c>
      <c r="L66" s="107">
        <f>SUM(L25:L65)</f>
        <v>0</v>
      </c>
    </row>
    <row r="67" spans="1:12" ht="15" thickBot="1" x14ac:dyDescent="0.4">
      <c r="A67" s="62"/>
      <c r="B67" s="63"/>
      <c r="C67" s="63"/>
      <c r="D67" s="64"/>
      <c r="E67" s="110" t="str">
        <f>IF((SUM(E25:E65))&gt;E66,"Please check funding above","")</f>
        <v/>
      </c>
      <c r="K67" s="111">
        <f>MIN(J66,I66)</f>
        <v>0</v>
      </c>
      <c r="L67" s="112" t="s">
        <v>138</v>
      </c>
    </row>
    <row r="68" spans="1:12" s="182" customFormat="1" ht="15" customHeight="1" x14ac:dyDescent="0.35">
      <c r="A68" s="49"/>
      <c r="B68" s="50" t="s">
        <v>488</v>
      </c>
      <c r="C68" s="312"/>
      <c r="D68" s="189"/>
    </row>
    <row r="69" spans="1:12" s="182" customFormat="1" ht="15" customHeight="1" x14ac:dyDescent="0.35">
      <c r="A69" s="245">
        <f>'ASA Wrksht'!$A$77</f>
        <v>48</v>
      </c>
      <c r="B69" s="174" t="str">
        <f>'ASA Wrksht'!$B$77</f>
        <v>Prevention - Indicated</v>
      </c>
      <c r="C69" s="174" t="str">
        <f>'ASA Wrksht'!$F$77</f>
        <v>Hours</v>
      </c>
      <c r="D69" s="240">
        <f>VLOOKUP(B69,'CS and Rates'!$B$1:$D$77,3,FALSE)</f>
        <v>72.33</v>
      </c>
      <c r="E69" s="191"/>
      <c r="F69" s="97">
        <f>'ASA Wrksht'!$V$77</f>
        <v>0</v>
      </c>
      <c r="G69" s="168">
        <f t="shared" ref="G69:G75" si="24">D69*F69</f>
        <v>0</v>
      </c>
      <c r="H69" s="193"/>
      <c r="I69" s="169">
        <f t="shared" ref="I69:I75" si="25">ROUND(G69-H69,2)</f>
        <v>0</v>
      </c>
      <c r="J69" s="192" t="str">
        <f t="shared" ref="J69:J75" si="26">IF(E69="","XXXXXXXXXX",ROUND(E69-H69,2))</f>
        <v>XXXXXXXXXX</v>
      </c>
      <c r="K69" s="193"/>
      <c r="L69" s="163">
        <f t="shared" ref="L69:L75" si="27">IF(D69="",0,IF(D69=0,0,K69/D69))</f>
        <v>0</v>
      </c>
    </row>
    <row r="70" spans="1:12" s="182" customFormat="1" ht="15" customHeight="1" x14ac:dyDescent="0.35">
      <c r="A70" s="245">
        <f>'ASA Wrksht'!$A$78</f>
        <v>49</v>
      </c>
      <c r="B70" s="174" t="str">
        <f>'ASA Wrksht'!$B$78</f>
        <v>Prevention - Selective - Client Specific Form</v>
      </c>
      <c r="C70" s="174" t="str">
        <f>'ASA Wrksht'!$F$78</f>
        <v>Hours</v>
      </c>
      <c r="D70" s="240">
        <f>VLOOKUP(B70,'CS and Rates'!$B$1:$D$77,3,FALSE)</f>
        <v>72.33</v>
      </c>
      <c r="E70" s="191"/>
      <c r="F70" s="97">
        <f>'ASA Wrksht'!$V$78</f>
        <v>0</v>
      </c>
      <c r="G70" s="168">
        <f t="shared" si="24"/>
        <v>0</v>
      </c>
      <c r="H70" s="193"/>
      <c r="I70" s="169">
        <f t="shared" si="25"/>
        <v>0</v>
      </c>
      <c r="J70" s="192" t="str">
        <f t="shared" si="26"/>
        <v>XXXXXXXXXX</v>
      </c>
      <c r="K70" s="193"/>
      <c r="L70" s="163">
        <f t="shared" si="27"/>
        <v>0</v>
      </c>
    </row>
    <row r="71" spans="1:12" s="182" customFormat="1" ht="15" customHeight="1" x14ac:dyDescent="0.35">
      <c r="A71" s="245">
        <f>'ASA Wrksht'!$A$79</f>
        <v>49</v>
      </c>
      <c r="B71" s="174" t="str">
        <f>'ASA Wrksht'!$B$79</f>
        <v>Prevention - Selective - Non-Client Specific</v>
      </c>
      <c r="C71" s="174" t="str">
        <f>'ASA Wrksht'!$F$79</f>
        <v>Hours</v>
      </c>
      <c r="D71" s="240">
        <f>VLOOKUP(B71,'CS and Rates'!$B$1:$D$77,3,FALSE)</f>
        <v>72.33</v>
      </c>
      <c r="E71" s="191"/>
      <c r="F71" s="97">
        <f>'ASA Wrksht'!$V$79</f>
        <v>0</v>
      </c>
      <c r="G71" s="168">
        <f t="shared" si="24"/>
        <v>0</v>
      </c>
      <c r="H71" s="193"/>
      <c r="I71" s="169">
        <f t="shared" si="25"/>
        <v>0</v>
      </c>
      <c r="J71" s="192" t="str">
        <f t="shared" si="26"/>
        <v>XXXXXXXXXX</v>
      </c>
      <c r="K71" s="193"/>
      <c r="L71" s="163">
        <f t="shared" si="27"/>
        <v>0</v>
      </c>
    </row>
    <row r="72" spans="1:12" s="182" customFormat="1" ht="15" customHeight="1" x14ac:dyDescent="0.35">
      <c r="A72" s="245">
        <f>'ASA Wrksht'!$A$80</f>
        <v>50</v>
      </c>
      <c r="B72" s="174" t="str">
        <f>'ASA Wrksht'!$B$80</f>
        <v>Prevention - Universal Direct</v>
      </c>
      <c r="C72" s="174" t="str">
        <f>'ASA Wrksht'!$F$80</f>
        <v>Hours</v>
      </c>
      <c r="D72" s="240">
        <f>VLOOKUP(B72,'CS and Rates'!$B$1:$D$77,3,FALSE)</f>
        <v>72.33</v>
      </c>
      <c r="E72" s="191"/>
      <c r="F72" s="97">
        <f>'ASA Wrksht'!$V$80</f>
        <v>0</v>
      </c>
      <c r="G72" s="168">
        <f t="shared" si="24"/>
        <v>0</v>
      </c>
      <c r="H72" s="193"/>
      <c r="I72" s="169">
        <f t="shared" si="25"/>
        <v>0</v>
      </c>
      <c r="J72" s="192" t="str">
        <f t="shared" si="26"/>
        <v>XXXXXXXXXX</v>
      </c>
      <c r="K72" s="193"/>
      <c r="L72" s="163">
        <f t="shared" si="27"/>
        <v>0</v>
      </c>
    </row>
    <row r="73" spans="1:12" s="182" customFormat="1" ht="15" customHeight="1" x14ac:dyDescent="0.35">
      <c r="A73" s="245">
        <f>'ASA Wrksht'!$A$81</f>
        <v>51</v>
      </c>
      <c r="B73" s="174" t="str">
        <f>'ASA Wrksht'!$B$81</f>
        <v>Prevention - Universal Indirect</v>
      </c>
      <c r="C73" s="174" t="str">
        <f>'ASA Wrksht'!$F$81</f>
        <v>Hours</v>
      </c>
      <c r="D73" s="240">
        <f>VLOOKUP(B73,'CS and Rates'!$B$1:$D$77,3,FALSE)</f>
        <v>72.33</v>
      </c>
      <c r="E73" s="191"/>
      <c r="F73" s="97">
        <f>'ASA Wrksht'!$V$81</f>
        <v>0</v>
      </c>
      <c r="G73" s="168">
        <f t="shared" si="24"/>
        <v>0</v>
      </c>
      <c r="H73" s="193"/>
      <c r="I73" s="169">
        <f t="shared" si="25"/>
        <v>0</v>
      </c>
      <c r="J73" s="192" t="str">
        <f t="shared" si="26"/>
        <v>XXXXXXXXXX</v>
      </c>
      <c r="K73" s="193"/>
      <c r="L73" s="163">
        <f t="shared" si="27"/>
        <v>0</v>
      </c>
    </row>
    <row r="74" spans="1:12" s="182" customFormat="1" ht="15" customHeight="1" x14ac:dyDescent="0.35">
      <c r="A74" s="245">
        <f>'ASA Wrksht'!$A$82</f>
        <v>0</v>
      </c>
      <c r="B74" s="174">
        <f>'ASA Wrksht'!$B$82</f>
        <v>0</v>
      </c>
      <c r="C74" s="174">
        <f>'ASA Wrksht'!$F$82</f>
        <v>0</v>
      </c>
      <c r="D74" s="190"/>
      <c r="E74" s="191"/>
      <c r="F74" s="97">
        <f>'ASA Wrksht'!$V$82</f>
        <v>0</v>
      </c>
      <c r="G74" s="168">
        <f t="shared" si="24"/>
        <v>0</v>
      </c>
      <c r="H74" s="193"/>
      <c r="I74" s="169">
        <f t="shared" si="25"/>
        <v>0</v>
      </c>
      <c r="J74" s="192" t="str">
        <f t="shared" si="26"/>
        <v>XXXXXXXXXX</v>
      </c>
      <c r="K74" s="193"/>
      <c r="L74" s="163">
        <f t="shared" si="27"/>
        <v>0</v>
      </c>
    </row>
    <row r="75" spans="1:12" s="182" customFormat="1" ht="15" customHeight="1" x14ac:dyDescent="0.35">
      <c r="A75" s="245">
        <f>'ASA Wrksht'!$A$83</f>
        <v>0</v>
      </c>
      <c r="B75" s="174">
        <f>'ASA Wrksht'!$B$83</f>
        <v>0</v>
      </c>
      <c r="C75" s="174">
        <f>'ASA Wrksht'!$F$83</f>
        <v>0</v>
      </c>
      <c r="D75" s="190"/>
      <c r="E75" s="191"/>
      <c r="F75" s="97">
        <f>'ASA Wrksht'!$V$83</f>
        <v>0</v>
      </c>
      <c r="G75" s="168">
        <f t="shared" si="24"/>
        <v>0</v>
      </c>
      <c r="H75" s="193"/>
      <c r="I75" s="169">
        <f t="shared" si="25"/>
        <v>0</v>
      </c>
      <c r="J75" s="192" t="str">
        <f t="shared" si="26"/>
        <v>XXXXXXXXXX</v>
      </c>
      <c r="K75" s="193"/>
      <c r="L75" s="163">
        <f t="shared" si="27"/>
        <v>0</v>
      </c>
    </row>
    <row r="76" spans="1:12" s="182" customFormat="1" ht="6.75" customHeight="1" x14ac:dyDescent="0.35">
      <c r="A76" s="187"/>
      <c r="B76" s="188"/>
      <c r="C76" s="188"/>
      <c r="D76" s="189"/>
      <c r="J76" s="194"/>
    </row>
    <row r="77" spans="1:12" s="251" customFormat="1" ht="15" customHeight="1" thickBot="1" x14ac:dyDescent="0.4">
      <c r="A77" s="195" t="s">
        <v>289</v>
      </c>
      <c r="B77" s="196" t="str">
        <f>B68</f>
        <v>Partnerships for Success -Year 5 - MS0F5</v>
      </c>
      <c r="C77" s="196"/>
      <c r="D77" s="197"/>
      <c r="E77" s="198"/>
      <c r="F77" s="235">
        <f>SUM(F68:F76)</f>
        <v>0</v>
      </c>
      <c r="G77" s="236">
        <f>SUM(G68:G76)</f>
        <v>0</v>
      </c>
      <c r="H77" s="236">
        <f>SUM(H68:H76)</f>
        <v>0</v>
      </c>
      <c r="I77" s="236">
        <f>SUM(I68:I76)</f>
        <v>0</v>
      </c>
      <c r="J77" s="237">
        <f>ROUND(E77-H77,2)</f>
        <v>0</v>
      </c>
      <c r="K77" s="308">
        <f>SUM(K68:K76)</f>
        <v>0</v>
      </c>
      <c r="L77" s="236">
        <f>SUM(L68:L76)</f>
        <v>0</v>
      </c>
    </row>
    <row r="78" spans="1:12" s="251" customFormat="1" ht="15" thickBot="1" x14ac:dyDescent="0.4">
      <c r="A78" s="187"/>
      <c r="B78" s="188"/>
      <c r="C78" s="188"/>
      <c r="D78" s="189"/>
      <c r="E78" s="238" t="str">
        <f>IF((SUM(E68:E76))&gt;E77,"Please check funding above","")</f>
        <v/>
      </c>
      <c r="K78" s="239">
        <f>MIN(J77,I77)</f>
        <v>0</v>
      </c>
      <c r="L78" s="311" t="s">
        <v>138</v>
      </c>
    </row>
    <row r="79" spans="1:12" s="251" customFormat="1" ht="15" customHeight="1" x14ac:dyDescent="0.35">
      <c r="A79" s="49"/>
      <c r="B79" s="50" t="s">
        <v>489</v>
      </c>
      <c r="C79" s="188"/>
      <c r="D79" s="189"/>
    </row>
    <row r="80" spans="1:12" s="182" customFormat="1" ht="15" customHeight="1" x14ac:dyDescent="0.35">
      <c r="A80" s="245">
        <f>'ASA Wrksht'!$A$77</f>
        <v>48</v>
      </c>
      <c r="B80" s="174" t="str">
        <f>'ASA Wrksht'!$B$77</f>
        <v>Prevention - Indicated</v>
      </c>
      <c r="C80" s="174" t="str">
        <f>'ASA Wrksht'!$F$77</f>
        <v>Hours</v>
      </c>
      <c r="D80" s="240">
        <f>VLOOKUP(B80,'CS and Rates'!$B$1:$D$77,3,FALSE)</f>
        <v>72.33</v>
      </c>
      <c r="E80" s="191"/>
      <c r="F80" s="97">
        <f>'ASA Wrksht'!$W$77</f>
        <v>0</v>
      </c>
      <c r="G80" s="168">
        <f t="shared" ref="G80:G86" si="28">D80*F80</f>
        <v>0</v>
      </c>
      <c r="H80" s="193"/>
      <c r="I80" s="169">
        <f t="shared" ref="I80:I86" si="29">ROUND(G80-H80,2)</f>
        <v>0</v>
      </c>
      <c r="J80" s="192" t="str">
        <f t="shared" ref="J80:J86" si="30">IF(E80="","XXXXXXXXXX",ROUND(E80-H80,2))</f>
        <v>XXXXXXXXXX</v>
      </c>
      <c r="K80" s="193"/>
      <c r="L80" s="163">
        <f t="shared" ref="L80:L86" si="31">IF(D80="",0,IF(D80=0,0,K80/D80))</f>
        <v>0</v>
      </c>
    </row>
    <row r="81" spans="1:12" s="182" customFormat="1" ht="15" customHeight="1" x14ac:dyDescent="0.35">
      <c r="A81" s="245">
        <f>'ASA Wrksht'!$A$78</f>
        <v>49</v>
      </c>
      <c r="B81" s="174" t="str">
        <f>'ASA Wrksht'!$B$78</f>
        <v>Prevention - Selective - Client Specific Form</v>
      </c>
      <c r="C81" s="174" t="str">
        <f>'ASA Wrksht'!$F$78</f>
        <v>Hours</v>
      </c>
      <c r="D81" s="240">
        <f>VLOOKUP(B81,'CS and Rates'!$B$1:$D$77,3,FALSE)</f>
        <v>72.33</v>
      </c>
      <c r="E81" s="191"/>
      <c r="F81" s="97">
        <f>'ASA Wrksht'!$W$78</f>
        <v>0</v>
      </c>
      <c r="G81" s="168">
        <f t="shared" si="28"/>
        <v>0</v>
      </c>
      <c r="H81" s="193"/>
      <c r="I81" s="169">
        <f t="shared" si="29"/>
        <v>0</v>
      </c>
      <c r="J81" s="192" t="str">
        <f t="shared" si="30"/>
        <v>XXXXXXXXXX</v>
      </c>
      <c r="K81" s="193"/>
      <c r="L81" s="163">
        <f t="shared" si="31"/>
        <v>0</v>
      </c>
    </row>
    <row r="82" spans="1:12" s="182" customFormat="1" ht="15" customHeight="1" x14ac:dyDescent="0.35">
      <c r="A82" s="245">
        <f>'ASA Wrksht'!$A$79</f>
        <v>49</v>
      </c>
      <c r="B82" s="174" t="str">
        <f>'ASA Wrksht'!$B$79</f>
        <v>Prevention - Selective - Non-Client Specific</v>
      </c>
      <c r="C82" s="174" t="str">
        <f>'ASA Wrksht'!$F$79</f>
        <v>Hours</v>
      </c>
      <c r="D82" s="240">
        <f>VLOOKUP(B82,'CS and Rates'!$B$1:$D$77,3,FALSE)</f>
        <v>72.33</v>
      </c>
      <c r="E82" s="191"/>
      <c r="F82" s="97">
        <f>'ASA Wrksht'!$W$79</f>
        <v>0</v>
      </c>
      <c r="G82" s="168">
        <f t="shared" si="28"/>
        <v>0</v>
      </c>
      <c r="H82" s="193"/>
      <c r="I82" s="169">
        <f t="shared" si="29"/>
        <v>0</v>
      </c>
      <c r="J82" s="192" t="str">
        <f t="shared" si="30"/>
        <v>XXXXXXXXXX</v>
      </c>
      <c r="K82" s="193"/>
      <c r="L82" s="163">
        <f t="shared" si="31"/>
        <v>0</v>
      </c>
    </row>
    <row r="83" spans="1:12" s="182" customFormat="1" ht="15" customHeight="1" x14ac:dyDescent="0.35">
      <c r="A83" s="245">
        <f>'ASA Wrksht'!$A$80</f>
        <v>50</v>
      </c>
      <c r="B83" s="174" t="str">
        <f>'ASA Wrksht'!$B$80</f>
        <v>Prevention - Universal Direct</v>
      </c>
      <c r="C83" s="174" t="str">
        <f>'ASA Wrksht'!$F$80</f>
        <v>Hours</v>
      </c>
      <c r="D83" s="240">
        <f>VLOOKUP(B83,'CS and Rates'!$B$1:$D$77,3,FALSE)</f>
        <v>72.33</v>
      </c>
      <c r="E83" s="191"/>
      <c r="F83" s="97">
        <f>'ASA Wrksht'!$W$80</f>
        <v>0</v>
      </c>
      <c r="G83" s="168">
        <f t="shared" si="28"/>
        <v>0</v>
      </c>
      <c r="H83" s="193"/>
      <c r="I83" s="169">
        <f t="shared" si="29"/>
        <v>0</v>
      </c>
      <c r="J83" s="192" t="str">
        <f t="shared" si="30"/>
        <v>XXXXXXXXXX</v>
      </c>
      <c r="K83" s="193"/>
      <c r="L83" s="163">
        <f t="shared" si="31"/>
        <v>0</v>
      </c>
    </row>
    <row r="84" spans="1:12" s="182" customFormat="1" ht="15" customHeight="1" x14ac:dyDescent="0.35">
      <c r="A84" s="245">
        <f>'ASA Wrksht'!$A$81</f>
        <v>51</v>
      </c>
      <c r="B84" s="174" t="str">
        <f>'ASA Wrksht'!$B$81</f>
        <v>Prevention - Universal Indirect</v>
      </c>
      <c r="C84" s="174" t="str">
        <f>'ASA Wrksht'!$F$81</f>
        <v>Hours</v>
      </c>
      <c r="D84" s="240">
        <f>VLOOKUP(B84,'CS and Rates'!$B$1:$D$77,3,FALSE)</f>
        <v>72.33</v>
      </c>
      <c r="E84" s="191"/>
      <c r="F84" s="97">
        <f>'ASA Wrksht'!$W$81</f>
        <v>0</v>
      </c>
      <c r="G84" s="168">
        <f t="shared" si="28"/>
        <v>0</v>
      </c>
      <c r="H84" s="193"/>
      <c r="I84" s="169">
        <f t="shared" si="29"/>
        <v>0</v>
      </c>
      <c r="J84" s="192" t="str">
        <f t="shared" si="30"/>
        <v>XXXXXXXXXX</v>
      </c>
      <c r="K84" s="193"/>
      <c r="L84" s="163">
        <f t="shared" si="31"/>
        <v>0</v>
      </c>
    </row>
    <row r="85" spans="1:12" s="182" customFormat="1" ht="15" customHeight="1" x14ac:dyDescent="0.35">
      <c r="A85" s="245">
        <f>'ASA Wrksht'!$A$82</f>
        <v>0</v>
      </c>
      <c r="B85" s="174">
        <f>'ASA Wrksht'!$B$82</f>
        <v>0</v>
      </c>
      <c r="C85" s="174">
        <f>'ASA Wrksht'!$F$82</f>
        <v>0</v>
      </c>
      <c r="D85" s="190"/>
      <c r="E85" s="191"/>
      <c r="F85" s="97">
        <f>'ASA Wrksht'!$W$82</f>
        <v>0</v>
      </c>
      <c r="G85" s="168">
        <f t="shared" si="28"/>
        <v>0</v>
      </c>
      <c r="H85" s="193"/>
      <c r="I85" s="169">
        <f t="shared" si="29"/>
        <v>0</v>
      </c>
      <c r="J85" s="192" t="str">
        <f t="shared" si="30"/>
        <v>XXXXXXXXXX</v>
      </c>
      <c r="K85" s="193"/>
      <c r="L85" s="163">
        <f t="shared" si="31"/>
        <v>0</v>
      </c>
    </row>
    <row r="86" spans="1:12" s="182" customFormat="1" ht="15" customHeight="1" x14ac:dyDescent="0.35">
      <c r="A86" s="245">
        <f>'ASA Wrksht'!$A$83</f>
        <v>0</v>
      </c>
      <c r="B86" s="174">
        <f>'ASA Wrksht'!$B$83</f>
        <v>0</v>
      </c>
      <c r="C86" s="174">
        <f>'ASA Wrksht'!$F$83</f>
        <v>0</v>
      </c>
      <c r="D86" s="190"/>
      <c r="E86" s="191"/>
      <c r="F86" s="97">
        <f>'ASA Wrksht'!$W$83</f>
        <v>0</v>
      </c>
      <c r="G86" s="168">
        <f t="shared" si="28"/>
        <v>0</v>
      </c>
      <c r="H86" s="193"/>
      <c r="I86" s="169">
        <f t="shared" si="29"/>
        <v>0</v>
      </c>
      <c r="J86" s="192" t="str">
        <f t="shared" si="30"/>
        <v>XXXXXXXXXX</v>
      </c>
      <c r="K86" s="193"/>
      <c r="L86" s="163">
        <f t="shared" si="31"/>
        <v>0</v>
      </c>
    </row>
    <row r="87" spans="1:12" s="182" customFormat="1" ht="6.75" customHeight="1" x14ac:dyDescent="0.35">
      <c r="A87" s="187"/>
      <c r="B87" s="188"/>
      <c r="C87" s="188"/>
      <c r="D87" s="189"/>
      <c r="J87" s="194"/>
    </row>
    <row r="88" spans="1:12" s="251" customFormat="1" ht="15" customHeight="1" thickBot="1" x14ac:dyDescent="0.4">
      <c r="A88" s="195" t="s">
        <v>289</v>
      </c>
      <c r="B88" s="196" t="str">
        <f>B79</f>
        <v>Partnerships for Success - Year 4 - MS0F4</v>
      </c>
      <c r="C88" s="196"/>
      <c r="D88" s="197"/>
      <c r="E88" s="198"/>
      <c r="F88" s="235">
        <f>SUM(F79:F87)</f>
        <v>0</v>
      </c>
      <c r="G88" s="236">
        <f>SUM(G79:G87)</f>
        <v>0</v>
      </c>
      <c r="H88" s="236">
        <f>SUM(H79:H87)</f>
        <v>0</v>
      </c>
      <c r="I88" s="236">
        <f>SUM(I79:I87)</f>
        <v>0</v>
      </c>
      <c r="J88" s="237">
        <f>ROUND(E88-H88,2)</f>
        <v>0</v>
      </c>
      <c r="K88" s="308">
        <f>SUM(K79:K87)</f>
        <v>0</v>
      </c>
      <c r="L88" s="236">
        <f>SUM(L79:L87)</f>
        <v>0</v>
      </c>
    </row>
    <row r="89" spans="1:12" s="251" customFormat="1" ht="15" thickBot="1" x14ac:dyDescent="0.4">
      <c r="A89" s="187"/>
      <c r="B89" s="188"/>
      <c r="C89" s="188"/>
      <c r="D89" s="189"/>
      <c r="E89" s="238" t="str">
        <f>IF((SUM(E79:E87))&gt;E88,"Please check funding above","")</f>
        <v/>
      </c>
      <c r="K89" s="239">
        <f>MIN(J88,I88)</f>
        <v>0</v>
      </c>
      <c r="L89" s="311" t="s">
        <v>138</v>
      </c>
    </row>
    <row r="90" spans="1:12" s="251" customFormat="1" ht="15" customHeight="1" x14ac:dyDescent="0.35">
      <c r="A90" s="49"/>
      <c r="B90" s="50" t="s">
        <v>490</v>
      </c>
      <c r="C90" s="312"/>
      <c r="D90" s="189"/>
    </row>
    <row r="91" spans="1:12" s="182" customFormat="1" ht="15" customHeight="1" x14ac:dyDescent="0.35">
      <c r="A91" s="245">
        <f>'ASA Wrksht'!$A$77</f>
        <v>48</v>
      </c>
      <c r="B91" s="174" t="str">
        <f>'ASA Wrksht'!$B$77</f>
        <v>Prevention - Indicated</v>
      </c>
      <c r="C91" s="174" t="str">
        <f>'ASA Wrksht'!$F$77</f>
        <v>Hours</v>
      </c>
      <c r="D91" s="240">
        <f>VLOOKUP(B91,'CS and Rates'!$B$1:$D$77,3,FALSE)</f>
        <v>72.33</v>
      </c>
      <c r="E91" s="191"/>
      <c r="F91" s="97">
        <f>'ASA Wrksht'!$AB$77</f>
        <v>0</v>
      </c>
      <c r="G91" s="168">
        <f t="shared" ref="G91:G97" si="32">D91*F91</f>
        <v>0</v>
      </c>
      <c r="H91" s="193"/>
      <c r="I91" s="169">
        <f t="shared" ref="I91:I97" si="33">ROUND(G91-H91,2)</f>
        <v>0</v>
      </c>
      <c r="J91" s="192" t="str">
        <f t="shared" ref="J91:J97" si="34">IF(E91="","XXXXXXXXXX",ROUND(E91-H91,2))</f>
        <v>XXXXXXXXXX</v>
      </c>
      <c r="K91" s="193"/>
      <c r="L91" s="163">
        <f t="shared" ref="L91:L97" si="35">IF(D91="",0,IF(D91=0,0,K91/D91))</f>
        <v>0</v>
      </c>
    </row>
    <row r="92" spans="1:12" s="182" customFormat="1" ht="15" customHeight="1" x14ac:dyDescent="0.35">
      <c r="A92" s="245">
        <f>'ASA Wrksht'!$A$78</f>
        <v>49</v>
      </c>
      <c r="B92" s="174" t="str">
        <f>'ASA Wrksht'!$B$78</f>
        <v>Prevention - Selective - Client Specific Form</v>
      </c>
      <c r="C92" s="174" t="str">
        <f>'ASA Wrksht'!$F$78</f>
        <v>Hours</v>
      </c>
      <c r="D92" s="240">
        <f>VLOOKUP(B92,'CS and Rates'!$B$1:$D$77,3,FALSE)</f>
        <v>72.33</v>
      </c>
      <c r="E92" s="191"/>
      <c r="F92" s="97">
        <f>'ASA Wrksht'!$AB$78</f>
        <v>0</v>
      </c>
      <c r="G92" s="168">
        <f t="shared" si="32"/>
        <v>0</v>
      </c>
      <c r="H92" s="193"/>
      <c r="I92" s="169">
        <f t="shared" si="33"/>
        <v>0</v>
      </c>
      <c r="J92" s="192" t="str">
        <f t="shared" si="34"/>
        <v>XXXXXXXXXX</v>
      </c>
      <c r="K92" s="193"/>
      <c r="L92" s="163">
        <f t="shared" si="35"/>
        <v>0</v>
      </c>
    </row>
    <row r="93" spans="1:12" s="182" customFormat="1" ht="15" customHeight="1" x14ac:dyDescent="0.35">
      <c r="A93" s="245">
        <f>'ASA Wrksht'!$A$79</f>
        <v>49</v>
      </c>
      <c r="B93" s="174" t="str">
        <f>'ASA Wrksht'!$B$79</f>
        <v>Prevention - Selective - Non-Client Specific</v>
      </c>
      <c r="C93" s="174" t="str">
        <f>'ASA Wrksht'!$F$79</f>
        <v>Hours</v>
      </c>
      <c r="D93" s="240">
        <f>VLOOKUP(B93,'CS and Rates'!$B$1:$D$77,3,FALSE)</f>
        <v>72.33</v>
      </c>
      <c r="E93" s="191"/>
      <c r="F93" s="97">
        <f>'ASA Wrksht'!$AB$79</f>
        <v>0</v>
      </c>
      <c r="G93" s="168">
        <f t="shared" si="32"/>
        <v>0</v>
      </c>
      <c r="H93" s="193"/>
      <c r="I93" s="169">
        <f t="shared" si="33"/>
        <v>0</v>
      </c>
      <c r="J93" s="192" t="str">
        <f t="shared" si="34"/>
        <v>XXXXXXXXXX</v>
      </c>
      <c r="K93" s="193"/>
      <c r="L93" s="163">
        <f t="shared" si="35"/>
        <v>0</v>
      </c>
    </row>
    <row r="94" spans="1:12" s="182" customFormat="1" ht="15" customHeight="1" x14ac:dyDescent="0.35">
      <c r="A94" s="245">
        <f>'ASA Wrksht'!$A$80</f>
        <v>50</v>
      </c>
      <c r="B94" s="174" t="str">
        <f>'ASA Wrksht'!$B$80</f>
        <v>Prevention - Universal Direct</v>
      </c>
      <c r="C94" s="174" t="str">
        <f>'ASA Wrksht'!$F$80</f>
        <v>Hours</v>
      </c>
      <c r="D94" s="240">
        <f>VLOOKUP(B94,'CS and Rates'!$B$1:$D$77,3,FALSE)</f>
        <v>72.33</v>
      </c>
      <c r="E94" s="191"/>
      <c r="F94" s="97">
        <f>'ASA Wrksht'!$AB$80</f>
        <v>0</v>
      </c>
      <c r="G94" s="168">
        <f t="shared" si="32"/>
        <v>0</v>
      </c>
      <c r="H94" s="193"/>
      <c r="I94" s="169">
        <f t="shared" si="33"/>
        <v>0</v>
      </c>
      <c r="J94" s="192" t="str">
        <f t="shared" si="34"/>
        <v>XXXXXXXXXX</v>
      </c>
      <c r="K94" s="193"/>
      <c r="L94" s="163">
        <f t="shared" si="35"/>
        <v>0</v>
      </c>
    </row>
    <row r="95" spans="1:12" s="182" customFormat="1" ht="15" customHeight="1" x14ac:dyDescent="0.35">
      <c r="A95" s="245">
        <f>'ASA Wrksht'!$A$81</f>
        <v>51</v>
      </c>
      <c r="B95" s="174" t="str">
        <f>'ASA Wrksht'!$B$81</f>
        <v>Prevention - Universal Indirect</v>
      </c>
      <c r="C95" s="174" t="str">
        <f>'ASA Wrksht'!$F$81</f>
        <v>Hours</v>
      </c>
      <c r="D95" s="240">
        <f>VLOOKUP(B95,'CS and Rates'!$B$1:$D$77,3,FALSE)</f>
        <v>72.33</v>
      </c>
      <c r="E95" s="191"/>
      <c r="F95" s="97">
        <f>'ASA Wrksht'!$AB$81</f>
        <v>0</v>
      </c>
      <c r="G95" s="168">
        <f t="shared" si="32"/>
        <v>0</v>
      </c>
      <c r="H95" s="193"/>
      <c r="I95" s="169">
        <f t="shared" si="33"/>
        <v>0</v>
      </c>
      <c r="J95" s="192" t="str">
        <f t="shared" si="34"/>
        <v>XXXXXXXXXX</v>
      </c>
      <c r="K95" s="193"/>
      <c r="L95" s="163">
        <f t="shared" si="35"/>
        <v>0</v>
      </c>
    </row>
    <row r="96" spans="1:12" s="182" customFormat="1" ht="15" customHeight="1" x14ac:dyDescent="0.35">
      <c r="A96" s="245">
        <f>'ASA Wrksht'!$A$82</f>
        <v>0</v>
      </c>
      <c r="B96" s="174">
        <f>'ASA Wrksht'!$B$82</f>
        <v>0</v>
      </c>
      <c r="C96" s="174">
        <f>'ASA Wrksht'!$F$82</f>
        <v>0</v>
      </c>
      <c r="D96" s="190"/>
      <c r="E96" s="191"/>
      <c r="F96" s="97">
        <f>'ASA Wrksht'!$AB$82</f>
        <v>0</v>
      </c>
      <c r="G96" s="168">
        <f t="shared" si="32"/>
        <v>0</v>
      </c>
      <c r="H96" s="193"/>
      <c r="I96" s="169">
        <f t="shared" si="33"/>
        <v>0</v>
      </c>
      <c r="J96" s="192" t="str">
        <f t="shared" si="34"/>
        <v>XXXXXXXXXX</v>
      </c>
      <c r="K96" s="193"/>
      <c r="L96" s="163">
        <f t="shared" si="35"/>
        <v>0</v>
      </c>
    </row>
    <row r="97" spans="1:12" s="182" customFormat="1" ht="15" customHeight="1" x14ac:dyDescent="0.35">
      <c r="A97" s="245">
        <f>'ASA Wrksht'!$A$83</f>
        <v>0</v>
      </c>
      <c r="B97" s="174">
        <f>'ASA Wrksht'!$B$83</f>
        <v>0</v>
      </c>
      <c r="C97" s="174">
        <f>'ASA Wrksht'!$F$83</f>
        <v>0</v>
      </c>
      <c r="D97" s="190"/>
      <c r="E97" s="191"/>
      <c r="F97" s="97">
        <f>'ASA Wrksht'!$AB$83</f>
        <v>0</v>
      </c>
      <c r="G97" s="168">
        <f t="shared" si="32"/>
        <v>0</v>
      </c>
      <c r="H97" s="193"/>
      <c r="I97" s="169">
        <f t="shared" si="33"/>
        <v>0</v>
      </c>
      <c r="J97" s="192" t="str">
        <f t="shared" si="34"/>
        <v>XXXXXXXXXX</v>
      </c>
      <c r="K97" s="193"/>
      <c r="L97" s="163">
        <f t="shared" si="35"/>
        <v>0</v>
      </c>
    </row>
    <row r="98" spans="1:12" s="182" customFormat="1" ht="6.75" customHeight="1" x14ac:dyDescent="0.35">
      <c r="A98" s="187"/>
      <c r="B98" s="188"/>
      <c r="C98" s="188"/>
      <c r="D98" s="189"/>
      <c r="J98" s="194"/>
    </row>
    <row r="99" spans="1:12" s="251" customFormat="1" ht="15" customHeight="1" thickBot="1" x14ac:dyDescent="0.4">
      <c r="A99" s="195" t="s">
        <v>289</v>
      </c>
      <c r="B99" s="196" t="str">
        <f>B90</f>
        <v>State Opioid Response Disc Grant SVCS-Prevent - Year 2 - MSSP2</v>
      </c>
      <c r="C99" s="196"/>
      <c r="D99" s="197"/>
      <c r="E99" s="198"/>
      <c r="F99" s="235">
        <f>SUM(F90:F98)</f>
        <v>0</v>
      </c>
      <c r="G99" s="236">
        <f>SUM(G90:G98)</f>
        <v>0</v>
      </c>
      <c r="H99" s="236">
        <f>SUM(H90:H98)</f>
        <v>0</v>
      </c>
      <c r="I99" s="236">
        <f>SUM(I90:I98)</f>
        <v>0</v>
      </c>
      <c r="J99" s="237">
        <f>ROUND(E99-H99,2)</f>
        <v>0</v>
      </c>
      <c r="K99" s="308">
        <f>SUM(K90:K98)</f>
        <v>0</v>
      </c>
      <c r="L99" s="236">
        <f>SUM(L90:L98)</f>
        <v>0</v>
      </c>
    </row>
    <row r="100" spans="1:12" s="182" customFormat="1" ht="15" thickBot="1" x14ac:dyDescent="0.4">
      <c r="A100" s="187"/>
      <c r="B100" s="188"/>
      <c r="C100" s="188"/>
      <c r="D100" s="189"/>
      <c r="E100" s="202" t="str">
        <f>IF((SUM(E90:E98))&gt;E99,"Please check funding above","")</f>
        <v/>
      </c>
      <c r="K100" s="203">
        <f>MIN(J99,I99)</f>
        <v>0</v>
      </c>
      <c r="L100" s="204" t="s">
        <v>138</v>
      </c>
    </row>
    <row r="101" spans="1:12" s="251" customFormat="1" ht="15" customHeight="1" x14ac:dyDescent="0.35">
      <c r="A101" s="49"/>
      <c r="B101" s="50" t="s">
        <v>532</v>
      </c>
      <c r="C101" s="312"/>
      <c r="D101" s="189"/>
    </row>
    <row r="102" spans="1:12" s="182" customFormat="1" ht="15" customHeight="1" x14ac:dyDescent="0.35">
      <c r="A102" s="245">
        <f>'ASA Wrksht'!$A$77</f>
        <v>48</v>
      </c>
      <c r="B102" s="174" t="str">
        <f>'ASA Wrksht'!$B$77</f>
        <v>Prevention - Indicated</v>
      </c>
      <c r="C102" s="174" t="str">
        <f>'ASA Wrksht'!$F$77</f>
        <v>Hours</v>
      </c>
      <c r="D102" s="240">
        <f>VLOOKUP(B102,'CS and Rates'!$B$1:$D$77,3,FALSE)</f>
        <v>72.33</v>
      </c>
      <c r="E102" s="191"/>
      <c r="F102" s="97">
        <f>'ASA Wrksht'!$AC$77</f>
        <v>0</v>
      </c>
      <c r="G102" s="168">
        <f t="shared" ref="G102:G108" si="36">D102*F102</f>
        <v>0</v>
      </c>
      <c r="H102" s="193"/>
      <c r="I102" s="169">
        <f t="shared" ref="I102:I108" si="37">ROUND(G102-H102,2)</f>
        <v>0</v>
      </c>
      <c r="J102" s="192" t="str">
        <f t="shared" ref="J102:J108" si="38">IF(E102="","XXXXXXXXXX",ROUND(E102-H102,2))</f>
        <v>XXXXXXXXXX</v>
      </c>
      <c r="K102" s="193"/>
      <c r="L102" s="163">
        <f t="shared" ref="L102:L108" si="39">IF(D102="",0,IF(D102=0,0,K102/D102))</f>
        <v>0</v>
      </c>
    </row>
    <row r="103" spans="1:12" s="182" customFormat="1" ht="15" customHeight="1" x14ac:dyDescent="0.35">
      <c r="A103" s="245">
        <f>'ASA Wrksht'!$A$78</f>
        <v>49</v>
      </c>
      <c r="B103" s="174" t="str">
        <f>'ASA Wrksht'!$B$78</f>
        <v>Prevention - Selective - Client Specific Form</v>
      </c>
      <c r="C103" s="174" t="str">
        <f>'ASA Wrksht'!$F$78</f>
        <v>Hours</v>
      </c>
      <c r="D103" s="240">
        <f>VLOOKUP(B103,'CS and Rates'!$B$1:$D$77,3,FALSE)</f>
        <v>72.33</v>
      </c>
      <c r="E103" s="191"/>
      <c r="F103" s="97">
        <f>'ASA Wrksht'!$AC$78</f>
        <v>0</v>
      </c>
      <c r="G103" s="168">
        <f t="shared" si="36"/>
        <v>0</v>
      </c>
      <c r="H103" s="193"/>
      <c r="I103" s="169">
        <f t="shared" si="37"/>
        <v>0</v>
      </c>
      <c r="J103" s="192" t="str">
        <f t="shared" si="38"/>
        <v>XXXXXXXXXX</v>
      </c>
      <c r="K103" s="193"/>
      <c r="L103" s="163">
        <f t="shared" si="39"/>
        <v>0</v>
      </c>
    </row>
    <row r="104" spans="1:12" s="182" customFormat="1" ht="15" customHeight="1" x14ac:dyDescent="0.35">
      <c r="A104" s="245">
        <f>'ASA Wrksht'!$A$79</f>
        <v>49</v>
      </c>
      <c r="B104" s="174" t="str">
        <f>'ASA Wrksht'!$B$79</f>
        <v>Prevention - Selective - Non-Client Specific</v>
      </c>
      <c r="C104" s="174" t="str">
        <f>'ASA Wrksht'!$F$79</f>
        <v>Hours</v>
      </c>
      <c r="D104" s="240">
        <f>VLOOKUP(B104,'CS and Rates'!$B$1:$D$77,3,FALSE)</f>
        <v>72.33</v>
      </c>
      <c r="E104" s="191"/>
      <c r="F104" s="97">
        <f>'ASA Wrksht'!$AC$79</f>
        <v>0</v>
      </c>
      <c r="G104" s="168">
        <f t="shared" si="36"/>
        <v>0</v>
      </c>
      <c r="H104" s="193"/>
      <c r="I104" s="169">
        <f t="shared" si="37"/>
        <v>0</v>
      </c>
      <c r="J104" s="192" t="str">
        <f t="shared" si="38"/>
        <v>XXXXXXXXXX</v>
      </c>
      <c r="K104" s="193"/>
      <c r="L104" s="163">
        <f t="shared" si="39"/>
        <v>0</v>
      </c>
    </row>
    <row r="105" spans="1:12" s="182" customFormat="1" ht="15" customHeight="1" x14ac:dyDescent="0.35">
      <c r="A105" s="245">
        <f>'ASA Wrksht'!$A$80</f>
        <v>50</v>
      </c>
      <c r="B105" s="174" t="str">
        <f>'ASA Wrksht'!$B$80</f>
        <v>Prevention - Universal Direct</v>
      </c>
      <c r="C105" s="174" t="str">
        <f>'ASA Wrksht'!$F$80</f>
        <v>Hours</v>
      </c>
      <c r="D105" s="240">
        <f>VLOOKUP(B105,'CS and Rates'!$B$1:$D$77,3,FALSE)</f>
        <v>72.33</v>
      </c>
      <c r="E105" s="191"/>
      <c r="F105" s="97">
        <f>'ASA Wrksht'!$AC$80</f>
        <v>0</v>
      </c>
      <c r="G105" s="168">
        <f t="shared" si="36"/>
        <v>0</v>
      </c>
      <c r="H105" s="193"/>
      <c r="I105" s="169">
        <f t="shared" si="37"/>
        <v>0</v>
      </c>
      <c r="J105" s="192" t="str">
        <f t="shared" si="38"/>
        <v>XXXXXXXXXX</v>
      </c>
      <c r="K105" s="193"/>
      <c r="L105" s="163">
        <f t="shared" si="39"/>
        <v>0</v>
      </c>
    </row>
    <row r="106" spans="1:12" s="182" customFormat="1" ht="15" customHeight="1" x14ac:dyDescent="0.35">
      <c r="A106" s="245">
        <f>'ASA Wrksht'!$A$81</f>
        <v>51</v>
      </c>
      <c r="B106" s="174" t="str">
        <f>'ASA Wrksht'!$B$81</f>
        <v>Prevention - Universal Indirect</v>
      </c>
      <c r="C106" s="174" t="str">
        <f>'ASA Wrksht'!$F$81</f>
        <v>Hours</v>
      </c>
      <c r="D106" s="240">
        <f>VLOOKUP(B106,'CS and Rates'!$B$1:$D$77,3,FALSE)</f>
        <v>72.33</v>
      </c>
      <c r="E106" s="191"/>
      <c r="F106" s="97">
        <f>'ASA Wrksht'!$AC$81</f>
        <v>0</v>
      </c>
      <c r="G106" s="168">
        <f t="shared" si="36"/>
        <v>0</v>
      </c>
      <c r="H106" s="193"/>
      <c r="I106" s="169">
        <f t="shared" si="37"/>
        <v>0</v>
      </c>
      <c r="J106" s="192" t="str">
        <f t="shared" si="38"/>
        <v>XXXXXXXXXX</v>
      </c>
      <c r="K106" s="193"/>
      <c r="L106" s="163">
        <f t="shared" si="39"/>
        <v>0</v>
      </c>
    </row>
    <row r="107" spans="1:12" s="182" customFormat="1" ht="15" customHeight="1" x14ac:dyDescent="0.35">
      <c r="A107" s="245">
        <f>'ASA Wrksht'!$A$82</f>
        <v>0</v>
      </c>
      <c r="B107" s="174">
        <f>'ASA Wrksht'!$B$82</f>
        <v>0</v>
      </c>
      <c r="C107" s="174">
        <f>'ASA Wrksht'!$F$82</f>
        <v>0</v>
      </c>
      <c r="D107" s="190"/>
      <c r="E107" s="191"/>
      <c r="F107" s="97">
        <f>'ASA Wrksht'!$AC$82</f>
        <v>0</v>
      </c>
      <c r="G107" s="168">
        <f t="shared" si="36"/>
        <v>0</v>
      </c>
      <c r="H107" s="193"/>
      <c r="I107" s="169">
        <f t="shared" si="37"/>
        <v>0</v>
      </c>
      <c r="J107" s="192" t="str">
        <f t="shared" si="38"/>
        <v>XXXXXXXXXX</v>
      </c>
      <c r="K107" s="193"/>
      <c r="L107" s="163">
        <f t="shared" si="39"/>
        <v>0</v>
      </c>
    </row>
    <row r="108" spans="1:12" s="182" customFormat="1" ht="15" customHeight="1" x14ac:dyDescent="0.35">
      <c r="A108" s="245">
        <f>'ASA Wrksht'!$A$83</f>
        <v>0</v>
      </c>
      <c r="B108" s="174">
        <f>'ASA Wrksht'!$B$83</f>
        <v>0</v>
      </c>
      <c r="C108" s="174">
        <f>'ASA Wrksht'!$F$83</f>
        <v>0</v>
      </c>
      <c r="D108" s="190"/>
      <c r="E108" s="191"/>
      <c r="F108" s="97">
        <f>'ASA Wrksht'!$AC$83</f>
        <v>0</v>
      </c>
      <c r="G108" s="168">
        <f t="shared" si="36"/>
        <v>0</v>
      </c>
      <c r="H108" s="193"/>
      <c r="I108" s="169">
        <f t="shared" si="37"/>
        <v>0</v>
      </c>
      <c r="J108" s="192" t="str">
        <f t="shared" si="38"/>
        <v>XXXXXXXXXX</v>
      </c>
      <c r="K108" s="193"/>
      <c r="L108" s="163">
        <f t="shared" si="39"/>
        <v>0</v>
      </c>
    </row>
    <row r="109" spans="1:12" s="182" customFormat="1" ht="6.75" customHeight="1" x14ac:dyDescent="0.35">
      <c r="A109" s="187"/>
      <c r="B109" s="188"/>
      <c r="C109" s="188"/>
      <c r="D109" s="189"/>
      <c r="J109" s="194"/>
    </row>
    <row r="110" spans="1:12" s="251" customFormat="1" ht="15" customHeight="1" thickBot="1" x14ac:dyDescent="0.4">
      <c r="A110" s="195" t="s">
        <v>289</v>
      </c>
      <c r="B110" s="196" t="str">
        <f>B101</f>
        <v>State Opioid Response Disc Grant SVCS-Prevent - Year 2 - MSSP3</v>
      </c>
      <c r="C110" s="196"/>
      <c r="D110" s="197"/>
      <c r="E110" s="198"/>
      <c r="F110" s="235">
        <f>SUM(F101:F109)</f>
        <v>0</v>
      </c>
      <c r="G110" s="236">
        <f>SUM(G101:G109)</f>
        <v>0</v>
      </c>
      <c r="H110" s="236">
        <f>SUM(H101:H109)</f>
        <v>0</v>
      </c>
      <c r="I110" s="236">
        <f>SUM(I101:I109)</f>
        <v>0</v>
      </c>
      <c r="J110" s="237">
        <f>ROUND(E110-H110,2)</f>
        <v>0</v>
      </c>
      <c r="K110" s="308">
        <f>SUM(K101:K109)</f>
        <v>0</v>
      </c>
      <c r="L110" s="236">
        <f>SUM(L101:L109)</f>
        <v>0</v>
      </c>
    </row>
    <row r="111" spans="1:12" s="182" customFormat="1" ht="15" thickBot="1" x14ac:dyDescent="0.4">
      <c r="A111" s="187"/>
      <c r="B111" s="188"/>
      <c r="C111" s="188"/>
      <c r="D111" s="189"/>
      <c r="E111" s="202" t="str">
        <f>IF((SUM(E101:E109))&gt;E110,"Please check funding above","")</f>
        <v/>
      </c>
      <c r="K111" s="203">
        <f>MIN(J110,I110)</f>
        <v>0</v>
      </c>
      <c r="L111" s="204" t="s">
        <v>138</v>
      </c>
    </row>
    <row r="112" spans="1:12" s="182" customFormat="1" ht="15" customHeight="1" x14ac:dyDescent="0.35">
      <c r="A112" s="49"/>
      <c r="B112" s="50" t="s">
        <v>491</v>
      </c>
      <c r="C112" s="312"/>
      <c r="D112" s="189"/>
    </row>
    <row r="113" spans="1:12" s="182" customFormat="1" ht="15" customHeight="1" x14ac:dyDescent="0.35">
      <c r="A113" s="245">
        <f>'ASA Wrksht'!$A$78</f>
        <v>49</v>
      </c>
      <c r="B113" s="174" t="str">
        <f>'ASA Wrksht'!$B$78</f>
        <v>Prevention - Selective - Client Specific Form</v>
      </c>
      <c r="C113" s="174" t="str">
        <f>'ASA Wrksht'!$F$78</f>
        <v>Hours</v>
      </c>
      <c r="D113" s="240">
        <f>VLOOKUP(B113,'CS and Rates'!$B$1:$D$77,3,FALSE)</f>
        <v>72.33</v>
      </c>
      <c r="E113" s="191"/>
      <c r="F113" s="97">
        <f>'ASA Wrksht'!$X$78</f>
        <v>0</v>
      </c>
      <c r="G113" s="168">
        <f t="shared" ref="G113:G118" si="40">D113*F113</f>
        <v>0</v>
      </c>
      <c r="H113" s="193"/>
      <c r="I113" s="169">
        <f t="shared" ref="I113:I118" si="41">ROUND(G113-H113,2)</f>
        <v>0</v>
      </c>
      <c r="J113" s="192" t="str">
        <f t="shared" ref="J113:J118" si="42">IF(E113="","XXXXXXXXXX",ROUND(E113-H113,2))</f>
        <v>XXXXXXXXXX</v>
      </c>
      <c r="K113" s="193"/>
      <c r="L113" s="163">
        <f t="shared" ref="L113:L118" si="43">IF(D113="",0,IF(D113=0,0,K113/D113))</f>
        <v>0</v>
      </c>
    </row>
    <row r="114" spans="1:12" s="182" customFormat="1" ht="15" customHeight="1" x14ac:dyDescent="0.35">
      <c r="A114" s="245">
        <f>'ASA Wrksht'!$A$79</f>
        <v>49</v>
      </c>
      <c r="B114" s="174" t="str">
        <f>'ASA Wrksht'!$B$79</f>
        <v>Prevention - Selective - Non-Client Specific</v>
      </c>
      <c r="C114" s="174" t="str">
        <f>'ASA Wrksht'!$F$79</f>
        <v>Hours</v>
      </c>
      <c r="D114" s="240">
        <f>VLOOKUP(B114,'CS and Rates'!$B$1:$D$77,3,FALSE)</f>
        <v>72.33</v>
      </c>
      <c r="E114" s="191"/>
      <c r="F114" s="97">
        <f>'ASA Wrksht'!$X$79</f>
        <v>0</v>
      </c>
      <c r="G114" s="168">
        <f t="shared" si="40"/>
        <v>0</v>
      </c>
      <c r="H114" s="193"/>
      <c r="I114" s="169">
        <f t="shared" si="41"/>
        <v>0</v>
      </c>
      <c r="J114" s="192" t="str">
        <f t="shared" si="42"/>
        <v>XXXXXXXXXX</v>
      </c>
      <c r="K114" s="193"/>
      <c r="L114" s="163">
        <f t="shared" si="43"/>
        <v>0</v>
      </c>
    </row>
    <row r="115" spans="1:12" s="182" customFormat="1" ht="15" customHeight="1" x14ac:dyDescent="0.35">
      <c r="A115" s="245">
        <f>'ASA Wrksht'!$A$80</f>
        <v>50</v>
      </c>
      <c r="B115" s="174" t="str">
        <f>'ASA Wrksht'!$B$80</f>
        <v>Prevention - Universal Direct</v>
      </c>
      <c r="C115" s="174" t="str">
        <f>'ASA Wrksht'!$F$80</f>
        <v>Hours</v>
      </c>
      <c r="D115" s="240">
        <f>VLOOKUP(B115,'CS and Rates'!$B$1:$D$77,3,FALSE)</f>
        <v>72.33</v>
      </c>
      <c r="E115" s="191"/>
      <c r="F115" s="97">
        <f>'ASA Wrksht'!$X$80</f>
        <v>0</v>
      </c>
      <c r="G115" s="168">
        <f t="shared" si="40"/>
        <v>0</v>
      </c>
      <c r="H115" s="193"/>
      <c r="I115" s="169">
        <f t="shared" si="41"/>
        <v>0</v>
      </c>
      <c r="J115" s="192" t="str">
        <f t="shared" si="42"/>
        <v>XXXXXXXXXX</v>
      </c>
      <c r="K115" s="193"/>
      <c r="L115" s="163">
        <f t="shared" si="43"/>
        <v>0</v>
      </c>
    </row>
    <row r="116" spans="1:12" s="182" customFormat="1" ht="15" customHeight="1" x14ac:dyDescent="0.35">
      <c r="A116" s="245">
        <f>'ASA Wrksht'!$A$81</f>
        <v>51</v>
      </c>
      <c r="B116" s="174" t="str">
        <f>'ASA Wrksht'!$B$81</f>
        <v>Prevention - Universal Indirect</v>
      </c>
      <c r="C116" s="174" t="str">
        <f>'ASA Wrksht'!$F$81</f>
        <v>Hours</v>
      </c>
      <c r="D116" s="240">
        <f>VLOOKUP(B116,'CS and Rates'!$B$1:$D$77,3,FALSE)</f>
        <v>72.33</v>
      </c>
      <c r="E116" s="191"/>
      <c r="F116" s="97">
        <f>'ASA Wrksht'!$X$81</f>
        <v>0</v>
      </c>
      <c r="G116" s="168">
        <f t="shared" si="40"/>
        <v>0</v>
      </c>
      <c r="H116" s="193"/>
      <c r="I116" s="169">
        <f t="shared" si="41"/>
        <v>0</v>
      </c>
      <c r="J116" s="192" t="str">
        <f t="shared" si="42"/>
        <v>XXXXXXXXXX</v>
      </c>
      <c r="K116" s="193"/>
      <c r="L116" s="163">
        <f t="shared" si="43"/>
        <v>0</v>
      </c>
    </row>
    <row r="117" spans="1:12" s="182" customFormat="1" ht="15" customHeight="1" x14ac:dyDescent="0.35">
      <c r="A117" s="245">
        <f>'ASA Wrksht'!$A$82</f>
        <v>0</v>
      </c>
      <c r="B117" s="174">
        <f>'ASA Wrksht'!$B$82</f>
        <v>0</v>
      </c>
      <c r="C117" s="174">
        <f>'ASA Wrksht'!$F$82</f>
        <v>0</v>
      </c>
      <c r="D117" s="190"/>
      <c r="E117" s="191"/>
      <c r="F117" s="97">
        <f>'ASA Wrksht'!$X$82</f>
        <v>0</v>
      </c>
      <c r="G117" s="168">
        <f t="shared" si="40"/>
        <v>0</v>
      </c>
      <c r="H117" s="193"/>
      <c r="I117" s="169">
        <f t="shared" si="41"/>
        <v>0</v>
      </c>
      <c r="J117" s="192" t="str">
        <f t="shared" si="42"/>
        <v>XXXXXXXXXX</v>
      </c>
      <c r="K117" s="193"/>
      <c r="L117" s="163">
        <f t="shared" si="43"/>
        <v>0</v>
      </c>
    </row>
    <row r="118" spans="1:12" s="182" customFormat="1" ht="15" customHeight="1" x14ac:dyDescent="0.35">
      <c r="A118" s="245">
        <f>'ASA Wrksht'!$A$83</f>
        <v>0</v>
      </c>
      <c r="B118" s="174">
        <f>'ASA Wrksht'!$B$83</f>
        <v>0</v>
      </c>
      <c r="C118" s="174">
        <f>'ASA Wrksht'!$F$83</f>
        <v>0</v>
      </c>
      <c r="D118" s="190"/>
      <c r="E118" s="191"/>
      <c r="F118" s="97">
        <f>'ASA Wrksht'!$X$83</f>
        <v>0</v>
      </c>
      <c r="G118" s="168">
        <f t="shared" si="40"/>
        <v>0</v>
      </c>
      <c r="H118" s="193"/>
      <c r="I118" s="169">
        <f t="shared" si="41"/>
        <v>0</v>
      </c>
      <c r="J118" s="192" t="str">
        <f t="shared" si="42"/>
        <v>XXXXXXXXXX</v>
      </c>
      <c r="K118" s="193"/>
      <c r="L118" s="163">
        <f t="shared" si="43"/>
        <v>0</v>
      </c>
    </row>
    <row r="119" spans="1:12" s="251" customFormat="1" ht="6.75" customHeight="1" x14ac:dyDescent="0.35">
      <c r="A119" s="187"/>
      <c r="B119" s="188"/>
      <c r="C119" s="188"/>
      <c r="D119" s="189"/>
      <c r="J119" s="310"/>
    </row>
    <row r="120" spans="1:12" s="251" customFormat="1" ht="15" customHeight="1" thickBot="1" x14ac:dyDescent="0.4">
      <c r="A120" s="195" t="s">
        <v>289</v>
      </c>
      <c r="B120" s="196" t="str">
        <f>B112</f>
        <v>State Epidemiology Outcomes Workgroup Local - Year 5 - MS0W5</v>
      </c>
      <c r="C120" s="196"/>
      <c r="D120" s="197"/>
      <c r="E120" s="198"/>
      <c r="F120" s="235">
        <f>SUM(F112:F119)</f>
        <v>0</v>
      </c>
      <c r="G120" s="236">
        <f>SUM(G112:G119)</f>
        <v>0</v>
      </c>
      <c r="H120" s="236">
        <f>SUM(H112:H119)</f>
        <v>0</v>
      </c>
      <c r="I120" s="236">
        <f>SUM(I112:I119)</f>
        <v>0</v>
      </c>
      <c r="J120" s="237">
        <f>ROUND(E120-H120,2)</f>
        <v>0</v>
      </c>
      <c r="K120" s="308">
        <f>SUM(K112:K119)</f>
        <v>0</v>
      </c>
      <c r="L120" s="236">
        <f>SUM(L112:L119)</f>
        <v>0</v>
      </c>
    </row>
    <row r="121" spans="1:12" s="251" customFormat="1" ht="15" thickBot="1" x14ac:dyDescent="0.4">
      <c r="A121" s="187"/>
      <c r="B121" s="188"/>
      <c r="C121" s="188"/>
      <c r="D121" s="189"/>
      <c r="E121" s="238" t="str">
        <f>IF((SUM(E112:E119))&gt;E120,"Please check funding above","")</f>
        <v/>
      </c>
      <c r="K121" s="239">
        <f>MIN(J120,I120)</f>
        <v>0</v>
      </c>
      <c r="L121" s="311" t="s">
        <v>138</v>
      </c>
    </row>
    <row r="122" spans="1:12" s="251" customFormat="1" ht="15" customHeight="1" x14ac:dyDescent="0.35">
      <c r="A122" s="49"/>
      <c r="B122" s="50" t="s">
        <v>492</v>
      </c>
      <c r="C122" s="312"/>
      <c r="D122" s="189"/>
    </row>
    <row r="123" spans="1:12" s="182" customFormat="1" ht="15" customHeight="1" x14ac:dyDescent="0.35">
      <c r="A123" s="245">
        <f>'ASA Wrksht'!$A$78</f>
        <v>49</v>
      </c>
      <c r="B123" s="174" t="str">
        <f>'ASA Wrksht'!$B$78</f>
        <v>Prevention - Selective - Client Specific Form</v>
      </c>
      <c r="C123" s="174" t="str">
        <f>'ASA Wrksht'!$F$78</f>
        <v>Hours</v>
      </c>
      <c r="D123" s="240">
        <f>VLOOKUP(B123,'CS and Rates'!$B$1:$D$77,3,FALSE)</f>
        <v>72.33</v>
      </c>
      <c r="E123" s="191"/>
      <c r="F123" s="97">
        <f>'ASA Wrksht'!$Y$78</f>
        <v>0</v>
      </c>
      <c r="G123" s="168">
        <f t="shared" ref="G123:G128" si="44">D123*F123</f>
        <v>0</v>
      </c>
      <c r="H123" s="193"/>
      <c r="I123" s="169">
        <f t="shared" ref="I123:I128" si="45">ROUND(G123-H123,2)</f>
        <v>0</v>
      </c>
      <c r="J123" s="192" t="str">
        <f t="shared" ref="J123:J128" si="46">IF(E123="","XXXXXXXXXX",ROUND(E123-H123,2))</f>
        <v>XXXXXXXXXX</v>
      </c>
      <c r="K123" s="193"/>
      <c r="L123" s="163">
        <f t="shared" ref="L123:L128" si="47">IF(D123="",0,K123/D123)</f>
        <v>0</v>
      </c>
    </row>
    <row r="124" spans="1:12" s="182" customFormat="1" ht="15" customHeight="1" x14ac:dyDescent="0.35">
      <c r="A124" s="245">
        <f>'ASA Wrksht'!$A$79</f>
        <v>49</v>
      </c>
      <c r="B124" s="174" t="str">
        <f>'ASA Wrksht'!$B$79</f>
        <v>Prevention - Selective - Non-Client Specific</v>
      </c>
      <c r="C124" s="174" t="str">
        <f>'ASA Wrksht'!$F$79</f>
        <v>Hours</v>
      </c>
      <c r="D124" s="240">
        <f>VLOOKUP(B124,'CS and Rates'!$B$1:$D$77,3,FALSE)</f>
        <v>72.33</v>
      </c>
      <c r="E124" s="191"/>
      <c r="F124" s="97">
        <f>'ASA Wrksht'!$Y$79</f>
        <v>0</v>
      </c>
      <c r="G124" s="168">
        <f t="shared" si="44"/>
        <v>0</v>
      </c>
      <c r="H124" s="193"/>
      <c r="I124" s="169">
        <f t="shared" si="45"/>
        <v>0</v>
      </c>
      <c r="J124" s="192" t="str">
        <f t="shared" si="46"/>
        <v>XXXXXXXXXX</v>
      </c>
      <c r="K124" s="193"/>
      <c r="L124" s="163">
        <f t="shared" si="47"/>
        <v>0</v>
      </c>
    </row>
    <row r="125" spans="1:12" s="182" customFormat="1" ht="15" customHeight="1" x14ac:dyDescent="0.35">
      <c r="A125" s="245">
        <f>'ASA Wrksht'!$A$80</f>
        <v>50</v>
      </c>
      <c r="B125" s="174" t="str">
        <f>'ASA Wrksht'!$B$80</f>
        <v>Prevention - Universal Direct</v>
      </c>
      <c r="C125" s="174" t="str">
        <f>'ASA Wrksht'!$F$80</f>
        <v>Hours</v>
      </c>
      <c r="D125" s="240">
        <f>VLOOKUP(B125,'CS and Rates'!$B$1:$D$77,3,FALSE)</f>
        <v>72.33</v>
      </c>
      <c r="E125" s="191"/>
      <c r="F125" s="97">
        <f>'ASA Wrksht'!$Y$80</f>
        <v>0</v>
      </c>
      <c r="G125" s="168">
        <f t="shared" si="44"/>
        <v>0</v>
      </c>
      <c r="H125" s="193"/>
      <c r="I125" s="169">
        <f t="shared" si="45"/>
        <v>0</v>
      </c>
      <c r="J125" s="192" t="str">
        <f t="shared" si="46"/>
        <v>XXXXXXXXXX</v>
      </c>
      <c r="K125" s="193"/>
      <c r="L125" s="163">
        <f t="shared" si="47"/>
        <v>0</v>
      </c>
    </row>
    <row r="126" spans="1:12" s="182" customFormat="1" ht="15" customHeight="1" x14ac:dyDescent="0.35">
      <c r="A126" s="245">
        <f>'ASA Wrksht'!$A$81</f>
        <v>51</v>
      </c>
      <c r="B126" s="174" t="str">
        <f>'ASA Wrksht'!$B$81</f>
        <v>Prevention - Universal Indirect</v>
      </c>
      <c r="C126" s="174" t="str">
        <f>'ASA Wrksht'!$F$81</f>
        <v>Hours</v>
      </c>
      <c r="D126" s="240">
        <f>VLOOKUP(B126,'CS and Rates'!$B$1:$D$77,3,FALSE)</f>
        <v>72.33</v>
      </c>
      <c r="E126" s="191"/>
      <c r="F126" s="97">
        <f>'ASA Wrksht'!$Y$81</f>
        <v>0</v>
      </c>
      <c r="G126" s="168">
        <f t="shared" si="44"/>
        <v>0</v>
      </c>
      <c r="H126" s="193"/>
      <c r="I126" s="169">
        <f t="shared" si="45"/>
        <v>0</v>
      </c>
      <c r="J126" s="192" t="str">
        <f t="shared" si="46"/>
        <v>XXXXXXXXXX</v>
      </c>
      <c r="K126" s="193"/>
      <c r="L126" s="163">
        <f t="shared" si="47"/>
        <v>0</v>
      </c>
    </row>
    <row r="127" spans="1:12" s="182" customFormat="1" ht="15" customHeight="1" x14ac:dyDescent="0.35">
      <c r="A127" s="245">
        <f>'ASA Wrksht'!$A$82</f>
        <v>0</v>
      </c>
      <c r="B127" s="174">
        <f>'ASA Wrksht'!$B$82</f>
        <v>0</v>
      </c>
      <c r="C127" s="174">
        <f>'ASA Wrksht'!$F$82</f>
        <v>0</v>
      </c>
      <c r="D127" s="190"/>
      <c r="E127" s="191"/>
      <c r="F127" s="97">
        <f>'ASA Wrksht'!$Y$82</f>
        <v>0</v>
      </c>
      <c r="G127" s="168">
        <f t="shared" si="44"/>
        <v>0</v>
      </c>
      <c r="H127" s="193"/>
      <c r="I127" s="169">
        <f t="shared" si="45"/>
        <v>0</v>
      </c>
      <c r="J127" s="192" t="str">
        <f t="shared" si="46"/>
        <v>XXXXXXXXXX</v>
      </c>
      <c r="K127" s="193"/>
      <c r="L127" s="163">
        <f t="shared" si="47"/>
        <v>0</v>
      </c>
    </row>
    <row r="128" spans="1:12" s="182" customFormat="1" ht="15" customHeight="1" x14ac:dyDescent="0.35">
      <c r="A128" s="245">
        <f>'ASA Wrksht'!$A$83</f>
        <v>0</v>
      </c>
      <c r="B128" s="174">
        <f>'ASA Wrksht'!$B$83</f>
        <v>0</v>
      </c>
      <c r="C128" s="174">
        <f>'ASA Wrksht'!$F$83</f>
        <v>0</v>
      </c>
      <c r="D128" s="190"/>
      <c r="E128" s="191"/>
      <c r="F128" s="97">
        <f>'ASA Wrksht'!$Y$83</f>
        <v>0</v>
      </c>
      <c r="G128" s="168">
        <f t="shared" si="44"/>
        <v>0</v>
      </c>
      <c r="H128" s="193"/>
      <c r="I128" s="169">
        <f t="shared" si="45"/>
        <v>0</v>
      </c>
      <c r="J128" s="192" t="str">
        <f t="shared" si="46"/>
        <v>XXXXXXXXXX</v>
      </c>
      <c r="K128" s="193"/>
      <c r="L128" s="163">
        <f t="shared" si="47"/>
        <v>0</v>
      </c>
    </row>
    <row r="129" spans="1:12" s="182" customFormat="1" ht="6.75" customHeight="1" x14ac:dyDescent="0.35">
      <c r="A129" s="187"/>
      <c r="B129" s="188"/>
      <c r="C129" s="188"/>
      <c r="D129" s="189"/>
      <c r="J129" s="194"/>
    </row>
    <row r="130" spans="1:12" s="251" customFormat="1" ht="15" customHeight="1" thickBot="1" x14ac:dyDescent="0.4">
      <c r="A130" s="195" t="s">
        <v>289</v>
      </c>
      <c r="B130" s="196" t="str">
        <f>B122</f>
        <v>State Epidemiology Outcomes Workgroup Local - Year 4 - MS0W4</v>
      </c>
      <c r="C130" s="196"/>
      <c r="D130" s="197"/>
      <c r="E130" s="198"/>
      <c r="F130" s="235">
        <f>SUM(F122:F129)</f>
        <v>0</v>
      </c>
      <c r="G130" s="236">
        <f>SUM(G122:G129)</f>
        <v>0</v>
      </c>
      <c r="H130" s="236">
        <f>SUM(H122:H129)</f>
        <v>0</v>
      </c>
      <c r="I130" s="236">
        <f>SUM(I122:I129)</f>
        <v>0</v>
      </c>
      <c r="J130" s="237">
        <f>ROUND(E130-H130,2)</f>
        <v>0</v>
      </c>
      <c r="K130" s="308">
        <f>SUM(K122:K129)</f>
        <v>0</v>
      </c>
      <c r="L130" s="236">
        <f>SUM(L122:L129)</f>
        <v>0</v>
      </c>
    </row>
    <row r="131" spans="1:12" s="182" customFormat="1" ht="15" thickBot="1" x14ac:dyDescent="0.4">
      <c r="A131" s="187"/>
      <c r="B131" s="188"/>
      <c r="C131" s="188"/>
      <c r="D131" s="189"/>
      <c r="E131" s="202" t="str">
        <f>IF((SUM(E122:E129))&gt;E130,"Please check funding above","")</f>
        <v/>
      </c>
      <c r="K131" s="203">
        <f>MIN(J130,I130)</f>
        <v>0</v>
      </c>
      <c r="L131" s="204" t="s">
        <v>138</v>
      </c>
    </row>
    <row r="132" spans="1:12" s="182" customFormat="1" ht="15" customHeight="1" x14ac:dyDescent="0.35">
      <c r="A132" s="49"/>
      <c r="B132" s="50" t="s">
        <v>493</v>
      </c>
      <c r="C132" s="188"/>
      <c r="D132" s="189"/>
    </row>
    <row r="133" spans="1:12" s="182" customFormat="1" ht="15" customHeight="1" x14ac:dyDescent="0.35">
      <c r="A133" s="245">
        <f>'ASA Wrksht'!A15</f>
        <v>18</v>
      </c>
      <c r="B133" s="174" t="str">
        <f>'ASA Wrksht'!B15</f>
        <v>Residential Level 1</v>
      </c>
      <c r="C133" s="174" t="str">
        <f>'ASA Wrksht'!F15</f>
        <v>Days</v>
      </c>
      <c r="D133" s="240">
        <f>VLOOKUP(B133,'CS and Rates'!$B$1:$D$77,3,FALSE)</f>
        <v>247.71</v>
      </c>
      <c r="E133" s="191"/>
      <c r="F133" s="97">
        <f>'ASA Wrksht'!M15</f>
        <v>0</v>
      </c>
      <c r="G133" s="168">
        <f t="shared" ref="G133" si="48">D133*F133</f>
        <v>0</v>
      </c>
      <c r="H133" s="193"/>
      <c r="I133" s="169">
        <f t="shared" ref="I133" si="49">ROUND(G133-H133,2)</f>
        <v>0</v>
      </c>
      <c r="J133" s="192" t="str">
        <f t="shared" ref="J133" si="50">IF(E133="","XXXXXXXXXX",ROUND(E133-H133,2))</f>
        <v>XXXXXXXXXX</v>
      </c>
      <c r="K133" s="193"/>
      <c r="L133" s="163">
        <f t="shared" ref="L133" si="51">IF(D133="",0,K133/D133)</f>
        <v>0</v>
      </c>
    </row>
    <row r="134" spans="1:12" s="182" customFormat="1" ht="15" customHeight="1" x14ac:dyDescent="0.35">
      <c r="A134" s="245">
        <f>'ASA Wrksht'!A16</f>
        <v>19</v>
      </c>
      <c r="B134" s="174" t="str">
        <f>'ASA Wrksht'!B16</f>
        <v>Residential Level 2</v>
      </c>
      <c r="C134" s="174" t="str">
        <f>'ASA Wrksht'!F16</f>
        <v>Days</v>
      </c>
      <c r="D134" s="240">
        <f>VLOOKUP(B134,'CS and Rates'!$B$1:$D$77,3,FALSE)</f>
        <v>206.93</v>
      </c>
      <c r="E134" s="191"/>
      <c r="F134" s="97">
        <f>'ASA Wrksht'!M16</f>
        <v>0</v>
      </c>
      <c r="G134" s="168">
        <f t="shared" ref="G134:G162" si="52">D134*F134</f>
        <v>0</v>
      </c>
      <c r="H134" s="193"/>
      <c r="I134" s="169">
        <f t="shared" ref="I134:I162" si="53">ROUND(G134-H134,2)</f>
        <v>0</v>
      </c>
      <c r="J134" s="192" t="str">
        <f t="shared" ref="J134:J162" si="54">IF(E134="","XXXXXXXXXX",ROUND(E134-H134,2))</f>
        <v>XXXXXXXXXX</v>
      </c>
      <c r="K134" s="193"/>
      <c r="L134" s="163">
        <f t="shared" ref="L134:L162" si="55">IF(D134="",0,K134/D134)</f>
        <v>0</v>
      </c>
    </row>
    <row r="135" spans="1:12" s="182" customFormat="1" ht="15" customHeight="1" x14ac:dyDescent="0.35">
      <c r="A135" s="245">
        <f>'ASA Wrksht'!A17</f>
        <v>20</v>
      </c>
      <c r="B135" s="174" t="str">
        <f>'ASA Wrksht'!B17</f>
        <v>Residential Level 3</v>
      </c>
      <c r="C135" s="174" t="str">
        <f>'ASA Wrksht'!F17</f>
        <v>Days</v>
      </c>
      <c r="D135" s="240">
        <f>VLOOKUP(B135,'CS and Rates'!$B$1:$D$77,3,FALSE)</f>
        <v>123.21</v>
      </c>
      <c r="E135" s="191"/>
      <c r="F135" s="97">
        <f>'ASA Wrksht'!M17</f>
        <v>0</v>
      </c>
      <c r="G135" s="168">
        <f t="shared" si="52"/>
        <v>0</v>
      </c>
      <c r="H135" s="193"/>
      <c r="I135" s="169">
        <f t="shared" si="53"/>
        <v>0</v>
      </c>
      <c r="J135" s="192" t="str">
        <f t="shared" si="54"/>
        <v>XXXXXXXXXX</v>
      </c>
      <c r="K135" s="193"/>
      <c r="L135" s="163">
        <f t="shared" si="55"/>
        <v>0</v>
      </c>
    </row>
    <row r="136" spans="1:12" s="182" customFormat="1" ht="15" customHeight="1" x14ac:dyDescent="0.35">
      <c r="A136" s="245">
        <f>'ASA Wrksht'!A18</f>
        <v>21</v>
      </c>
      <c r="B136" s="174" t="str">
        <f>'ASA Wrksht'!B18</f>
        <v>Residential Level 4</v>
      </c>
      <c r="C136" s="174" t="str">
        <f>'ASA Wrksht'!F18</f>
        <v>Days</v>
      </c>
      <c r="D136" s="240">
        <f>VLOOKUP(B136,'CS and Rates'!$B$1:$D$77,3,FALSE)</f>
        <v>73.400000000000006</v>
      </c>
      <c r="E136" s="191"/>
      <c r="F136" s="97">
        <f>'ASA Wrksht'!M18</f>
        <v>0</v>
      </c>
      <c r="G136" s="168">
        <f t="shared" si="52"/>
        <v>0</v>
      </c>
      <c r="H136" s="193"/>
      <c r="I136" s="169">
        <f t="shared" si="53"/>
        <v>0</v>
      </c>
      <c r="J136" s="192" t="str">
        <f t="shared" si="54"/>
        <v>XXXXXXXXXX</v>
      </c>
      <c r="K136" s="193"/>
      <c r="L136" s="163">
        <f t="shared" si="55"/>
        <v>0</v>
      </c>
    </row>
    <row r="137" spans="1:12" s="182" customFormat="1" ht="15" customHeight="1" x14ac:dyDescent="0.35">
      <c r="A137" s="245">
        <f>'ASA Wrksht'!A19</f>
        <v>36</v>
      </c>
      <c r="B137" s="174" t="str">
        <f>'ASA Wrksht'!B19</f>
        <v>Room &amp; Board Level 1</v>
      </c>
      <c r="C137" s="174" t="str">
        <f>'ASA Wrksht'!F19</f>
        <v>Days</v>
      </c>
      <c r="D137" s="240">
        <f>VLOOKUP(B137,'CS and Rates'!$B$1:$D$77,3,FALSE)</f>
        <v>135.07</v>
      </c>
      <c r="E137" s="191"/>
      <c r="F137" s="97">
        <f>'ASA Wrksht'!M19</f>
        <v>0</v>
      </c>
      <c r="G137" s="168">
        <f t="shared" si="52"/>
        <v>0</v>
      </c>
      <c r="H137" s="193"/>
      <c r="I137" s="169">
        <f t="shared" si="53"/>
        <v>0</v>
      </c>
      <c r="J137" s="192" t="str">
        <f t="shared" si="54"/>
        <v>XXXXXXXXXX</v>
      </c>
      <c r="K137" s="193"/>
      <c r="L137" s="163">
        <f t="shared" si="55"/>
        <v>0</v>
      </c>
    </row>
    <row r="138" spans="1:12" s="182" customFormat="1" ht="15" customHeight="1" x14ac:dyDescent="0.35">
      <c r="A138" s="245">
        <f>'ASA Wrksht'!A20</f>
        <v>37</v>
      </c>
      <c r="B138" s="174" t="str">
        <f>'ASA Wrksht'!B20</f>
        <v>Room &amp; Board Level 2</v>
      </c>
      <c r="C138" s="174" t="str">
        <f>'ASA Wrksht'!F20</f>
        <v>Days</v>
      </c>
      <c r="D138" s="240">
        <f>VLOOKUP(B138,'CS and Rates'!$B$1:$D$77,3,FALSE)</f>
        <v>103.72</v>
      </c>
      <c r="E138" s="191"/>
      <c r="F138" s="97">
        <f>'ASA Wrksht'!M20</f>
        <v>0</v>
      </c>
      <c r="G138" s="168">
        <f t="shared" si="52"/>
        <v>0</v>
      </c>
      <c r="H138" s="193"/>
      <c r="I138" s="169">
        <f t="shared" si="53"/>
        <v>0</v>
      </c>
      <c r="J138" s="192" t="str">
        <f t="shared" si="54"/>
        <v>XXXXXXXXXX</v>
      </c>
      <c r="K138" s="193"/>
      <c r="L138" s="163">
        <f t="shared" si="55"/>
        <v>0</v>
      </c>
    </row>
    <row r="139" spans="1:12" s="182" customFormat="1" ht="15" customHeight="1" x14ac:dyDescent="0.35">
      <c r="A139" s="245">
        <f>'ASA Wrksht'!A21</f>
        <v>38</v>
      </c>
      <c r="B139" s="174" t="str">
        <f>'ASA Wrksht'!B21</f>
        <v>Room &amp; Board Level 3</v>
      </c>
      <c r="C139" s="174" t="str">
        <f>'ASA Wrksht'!F21</f>
        <v>Days</v>
      </c>
      <c r="D139" s="240">
        <f>VLOOKUP(B139,'CS and Rates'!$B$1:$D$77,3,FALSE)</f>
        <v>67.849999999999994</v>
      </c>
      <c r="E139" s="191"/>
      <c r="F139" s="97">
        <f>'ASA Wrksht'!M21</f>
        <v>0</v>
      </c>
      <c r="G139" s="168">
        <f t="shared" si="52"/>
        <v>0</v>
      </c>
      <c r="H139" s="193"/>
      <c r="I139" s="169">
        <f t="shared" si="53"/>
        <v>0</v>
      </c>
      <c r="J139" s="192" t="str">
        <f t="shared" si="54"/>
        <v>XXXXXXXXXX</v>
      </c>
      <c r="K139" s="193"/>
      <c r="L139" s="163">
        <f t="shared" si="55"/>
        <v>0</v>
      </c>
    </row>
    <row r="140" spans="1:12" s="182" customFormat="1" ht="15" customHeight="1" x14ac:dyDescent="0.35">
      <c r="A140" s="245">
        <f>'ASA Wrksht'!A28</f>
        <v>29</v>
      </c>
      <c r="B140" s="174" t="str">
        <f>'ASA Wrksht'!B28</f>
        <v>Aftercare -  Individual</v>
      </c>
      <c r="C140" s="174" t="str">
        <f>'ASA Wrksht'!F28</f>
        <v>Hours</v>
      </c>
      <c r="D140" s="240">
        <f>VLOOKUP(B140,'CS and Rates'!$B$1:$D$77,3,FALSE)</f>
        <v>62.57</v>
      </c>
      <c r="E140" s="191"/>
      <c r="F140" s="97">
        <f>'ASA Wrksht'!M28</f>
        <v>0</v>
      </c>
      <c r="G140" s="168">
        <f t="shared" si="52"/>
        <v>0</v>
      </c>
      <c r="H140" s="193"/>
      <c r="I140" s="169">
        <f t="shared" si="53"/>
        <v>0</v>
      </c>
      <c r="J140" s="192" t="str">
        <f t="shared" si="54"/>
        <v>XXXXXXXXXX</v>
      </c>
      <c r="K140" s="193"/>
      <c r="L140" s="163">
        <f t="shared" si="55"/>
        <v>0</v>
      </c>
    </row>
    <row r="141" spans="1:12" s="182" customFormat="1" ht="15" customHeight="1" x14ac:dyDescent="0.35">
      <c r="A141" s="245">
        <f>'ASA Wrksht'!A30</f>
        <v>1</v>
      </c>
      <c r="B141" s="174" t="str">
        <f>'ASA Wrksht'!B30</f>
        <v>Assessment</v>
      </c>
      <c r="C141" s="174" t="str">
        <f>'ASA Wrksht'!F30</f>
        <v>Hours</v>
      </c>
      <c r="D141" s="240">
        <f>VLOOKUP(B141,'CS and Rates'!$B$1:$D$77,3,FALSE)</f>
        <v>89.4</v>
      </c>
      <c r="E141" s="191"/>
      <c r="F141" s="97">
        <f>'ASA Wrksht'!M30</f>
        <v>0</v>
      </c>
      <c r="G141" s="168">
        <f t="shared" si="52"/>
        <v>0</v>
      </c>
      <c r="H141" s="193"/>
      <c r="I141" s="169">
        <f t="shared" si="53"/>
        <v>0</v>
      </c>
      <c r="J141" s="192" t="str">
        <f t="shared" si="54"/>
        <v>XXXXXXXXXX</v>
      </c>
      <c r="K141" s="193"/>
      <c r="L141" s="163">
        <f t="shared" si="55"/>
        <v>0</v>
      </c>
    </row>
    <row r="142" spans="1:12" s="182" customFormat="1" ht="15" customHeight="1" x14ac:dyDescent="0.35">
      <c r="A142" s="245">
        <f>'ASA Wrksht'!A31</f>
        <v>2</v>
      </c>
      <c r="B142" s="174" t="str">
        <f>'ASA Wrksht'!B31</f>
        <v>Case Management</v>
      </c>
      <c r="C142" s="174" t="str">
        <f>'ASA Wrksht'!F31</f>
        <v>Hours</v>
      </c>
      <c r="D142" s="240">
        <f>VLOOKUP(B142,'CS and Rates'!$B$1:$D$77,3,FALSE)</f>
        <v>71.12</v>
      </c>
      <c r="E142" s="191"/>
      <c r="F142" s="97">
        <f>'ASA Wrksht'!M31</f>
        <v>0</v>
      </c>
      <c r="G142" s="168">
        <f t="shared" si="52"/>
        <v>0</v>
      </c>
      <c r="H142" s="193"/>
      <c r="I142" s="169">
        <f t="shared" si="53"/>
        <v>0</v>
      </c>
      <c r="J142" s="192" t="str">
        <f t="shared" si="54"/>
        <v>XXXXXXXXXX</v>
      </c>
      <c r="K142" s="193"/>
      <c r="L142" s="163">
        <f t="shared" si="55"/>
        <v>0</v>
      </c>
    </row>
    <row r="143" spans="1:12" s="182" customFormat="1" ht="15" customHeight="1" x14ac:dyDescent="0.35">
      <c r="A143" s="245">
        <f>'ASA Wrksht'!A33</f>
        <v>6</v>
      </c>
      <c r="B143" s="249" t="str">
        <f>'ASA Wrksht'!B33</f>
        <v>Day Treatment</v>
      </c>
      <c r="C143" s="247" t="s">
        <v>79</v>
      </c>
      <c r="D143" s="240">
        <f>VLOOKUP(B143,'CS and Rates'!$B$1:$D$77,3,FALSE)</f>
        <v>52.42</v>
      </c>
      <c r="E143" s="191"/>
      <c r="F143" s="97">
        <f>'ASA Wrksht'!M33</f>
        <v>0</v>
      </c>
      <c r="G143" s="168">
        <f t="shared" si="52"/>
        <v>0</v>
      </c>
      <c r="H143" s="193"/>
      <c r="I143" s="169">
        <f t="shared" si="53"/>
        <v>0</v>
      </c>
      <c r="J143" s="192" t="str">
        <f t="shared" si="54"/>
        <v>XXXXXXXXXX</v>
      </c>
      <c r="K143" s="193"/>
      <c r="L143" s="163">
        <f t="shared" si="55"/>
        <v>0</v>
      </c>
    </row>
    <row r="144" spans="1:12" s="182" customFormat="1" ht="15" customHeight="1" x14ac:dyDescent="0.35">
      <c r="A144" s="245">
        <f>'ASA Wrksht'!A35</f>
        <v>28</v>
      </c>
      <c r="B144" s="174" t="str">
        <f>'ASA Wrksht'!B35</f>
        <v>Incidental Expenses</v>
      </c>
      <c r="C144" s="174" t="str">
        <f>'ASA Wrksht'!F35</f>
        <v>1 Unit = $1.00</v>
      </c>
      <c r="D144" s="240">
        <f>VLOOKUP(B144,'CS and Rates'!$B$1:$D$77,3,FALSE)</f>
        <v>1</v>
      </c>
      <c r="E144" s="191"/>
      <c r="F144" s="97">
        <f>'ASA Wrksht'!M35</f>
        <v>0</v>
      </c>
      <c r="G144" s="168">
        <f t="shared" si="52"/>
        <v>0</v>
      </c>
      <c r="H144" s="193"/>
      <c r="I144" s="169">
        <f t="shared" si="53"/>
        <v>0</v>
      </c>
      <c r="J144" s="192" t="str">
        <f t="shared" si="54"/>
        <v>XXXXXXXXXX</v>
      </c>
      <c r="K144" s="193"/>
      <c r="L144" s="163">
        <f t="shared" si="55"/>
        <v>0</v>
      </c>
    </row>
    <row r="145" spans="1:12" s="182" customFormat="1" ht="15" customHeight="1" x14ac:dyDescent="0.35">
      <c r="A145" s="245">
        <f>'ASA Wrksht'!A37</f>
        <v>8</v>
      </c>
      <c r="B145" s="174" t="str">
        <f>'ASA Wrksht'!B37</f>
        <v>In-Home &amp; On Site</v>
      </c>
      <c r="C145" s="174" t="str">
        <f>'ASA Wrksht'!F37</f>
        <v>Hours</v>
      </c>
      <c r="D145" s="240">
        <f>VLOOKUP(B145,'CS and Rates'!$B$1:$D$77,3,FALSE)</f>
        <v>84.53</v>
      </c>
      <c r="E145" s="191"/>
      <c r="F145" s="97">
        <f>'ASA Wrksht'!M37</f>
        <v>0</v>
      </c>
      <c r="G145" s="168">
        <f t="shared" si="52"/>
        <v>0</v>
      </c>
      <c r="H145" s="193"/>
      <c r="I145" s="169">
        <f t="shared" si="53"/>
        <v>0</v>
      </c>
      <c r="J145" s="192" t="str">
        <f t="shared" si="54"/>
        <v>XXXXXXXXXX</v>
      </c>
      <c r="K145" s="193"/>
      <c r="L145" s="163">
        <f t="shared" si="55"/>
        <v>0</v>
      </c>
    </row>
    <row r="146" spans="1:12" s="182" customFormat="1" ht="15" customHeight="1" x14ac:dyDescent="0.35">
      <c r="A146" s="245">
        <f>'ASA Wrksht'!A39</f>
        <v>11</v>
      </c>
      <c r="B146" s="174" t="str">
        <f>'ASA Wrksht'!B39</f>
        <v>Intervention - Individual</v>
      </c>
      <c r="C146" s="174" t="str">
        <f>'ASA Wrksht'!F39</f>
        <v>Hours</v>
      </c>
      <c r="D146" s="240">
        <f>VLOOKUP(B146,'CS and Rates'!$B$1:$D$77,3,FALSE)</f>
        <v>74.48</v>
      </c>
      <c r="E146" s="191"/>
      <c r="F146" s="97">
        <f>'ASA Wrksht'!M39</f>
        <v>0</v>
      </c>
      <c r="G146" s="168">
        <f t="shared" si="52"/>
        <v>0</v>
      </c>
      <c r="H146" s="193"/>
      <c r="I146" s="169">
        <f t="shared" si="53"/>
        <v>0</v>
      </c>
      <c r="J146" s="192" t="str">
        <f t="shared" si="54"/>
        <v>XXXXXXXXXX</v>
      </c>
      <c r="K146" s="193"/>
      <c r="L146" s="163">
        <f t="shared" si="55"/>
        <v>0</v>
      </c>
    </row>
    <row r="147" spans="1:12" s="182" customFormat="1" ht="15" customHeight="1" x14ac:dyDescent="0.35">
      <c r="A147" s="245">
        <f>'ASA Wrksht'!A40</f>
        <v>12</v>
      </c>
      <c r="B147" s="174" t="str">
        <f>'ASA Wrksht'!B40</f>
        <v>Medical Services</v>
      </c>
      <c r="C147" s="174" t="str">
        <f>'ASA Wrksht'!F40</f>
        <v>Hours</v>
      </c>
      <c r="D147" s="240">
        <f>VLOOKUP(B147,'CS and Rates'!$B$1:$D$77,3,FALSE)</f>
        <v>378.79</v>
      </c>
      <c r="E147" s="191"/>
      <c r="F147" s="97">
        <f>'ASA Wrksht'!M40</f>
        <v>0</v>
      </c>
      <c r="G147" s="168">
        <f t="shared" si="52"/>
        <v>0</v>
      </c>
      <c r="H147" s="193"/>
      <c r="I147" s="169">
        <f t="shared" si="53"/>
        <v>0</v>
      </c>
      <c r="J147" s="192" t="str">
        <f t="shared" si="54"/>
        <v>XXXXXXXXXX</v>
      </c>
      <c r="K147" s="193"/>
      <c r="L147" s="163">
        <f t="shared" si="55"/>
        <v>0</v>
      </c>
    </row>
    <row r="148" spans="1:12" s="182" customFormat="1" ht="15" customHeight="1" x14ac:dyDescent="0.35">
      <c r="A148" s="245">
        <f>'ASA Wrksht'!A41</f>
        <v>13</v>
      </c>
      <c r="B148" s="174" t="str">
        <f>'ASA Wrksht'!B41</f>
        <v>Medication-Assisted Treatment</v>
      </c>
      <c r="C148" s="174" t="str">
        <f>'ASA Wrksht'!F41</f>
        <v>Dosage</v>
      </c>
      <c r="D148" s="240">
        <f>VLOOKUP(B148,'CS and Rates'!$B$1:$D$77,3,FALSE)</f>
        <v>8.8000000000000007</v>
      </c>
      <c r="E148" s="191"/>
      <c r="F148" s="97">
        <f>'ASA Wrksht'!M41</f>
        <v>0</v>
      </c>
      <c r="G148" s="168">
        <f t="shared" si="52"/>
        <v>0</v>
      </c>
      <c r="H148" s="193"/>
      <c r="I148" s="169">
        <f t="shared" si="53"/>
        <v>0</v>
      </c>
      <c r="J148" s="192" t="str">
        <f t="shared" si="54"/>
        <v>XXXXXXXXXX</v>
      </c>
      <c r="K148" s="193"/>
      <c r="L148" s="163">
        <f t="shared" si="55"/>
        <v>0</v>
      </c>
    </row>
    <row r="149" spans="1:12" s="182" customFormat="1" ht="15" customHeight="1" x14ac:dyDescent="0.35">
      <c r="A149" s="245">
        <f>'ASA Wrksht'!A42</f>
        <v>35</v>
      </c>
      <c r="B149" s="174" t="str">
        <f>'ASA Wrksht'!B42</f>
        <v>Outpatient - Group</v>
      </c>
      <c r="C149" s="174" t="str">
        <f>'ASA Wrksht'!F42</f>
        <v>Hours</v>
      </c>
      <c r="D149" s="240">
        <f>VLOOKUP(B149,'CS and Rates'!$B$1:$D$77,3,FALSE)</f>
        <v>22.44</v>
      </c>
      <c r="E149" s="191"/>
      <c r="F149" s="97">
        <f>'ASA Wrksht'!M42</f>
        <v>0</v>
      </c>
      <c r="G149" s="168">
        <f t="shared" si="52"/>
        <v>0</v>
      </c>
      <c r="H149" s="193"/>
      <c r="I149" s="169">
        <f t="shared" si="53"/>
        <v>0</v>
      </c>
      <c r="J149" s="192" t="str">
        <f t="shared" si="54"/>
        <v>XXXXXXXXXX</v>
      </c>
      <c r="K149" s="193"/>
      <c r="L149" s="163">
        <f t="shared" si="55"/>
        <v>0</v>
      </c>
    </row>
    <row r="150" spans="1:12" s="182" customFormat="1" ht="15" customHeight="1" x14ac:dyDescent="0.35">
      <c r="A150" s="245">
        <f>'ASA Wrksht'!A43</f>
        <v>14</v>
      </c>
      <c r="B150" s="174" t="str">
        <f>'ASA Wrksht'!B43</f>
        <v>Outpatient - Individual</v>
      </c>
      <c r="C150" s="174" t="str">
        <f>'ASA Wrksht'!F43</f>
        <v>Hours</v>
      </c>
      <c r="D150" s="240">
        <f>VLOOKUP(B150,'CS and Rates'!$B$1:$D$77,3,FALSE)</f>
        <v>89.76</v>
      </c>
      <c r="E150" s="191"/>
      <c r="F150" s="97">
        <f>'ASA Wrksht'!M43</f>
        <v>0</v>
      </c>
      <c r="G150" s="168">
        <f t="shared" si="52"/>
        <v>0</v>
      </c>
      <c r="H150" s="193"/>
      <c r="I150" s="169">
        <f t="shared" si="53"/>
        <v>0</v>
      </c>
      <c r="J150" s="192" t="str">
        <f t="shared" si="54"/>
        <v>XXXXXXXXXX</v>
      </c>
      <c r="K150" s="193"/>
      <c r="L150" s="163">
        <f t="shared" si="55"/>
        <v>0</v>
      </c>
    </row>
    <row r="151" spans="1:12" s="182" customFormat="1" ht="15" customHeight="1" x14ac:dyDescent="0.35">
      <c r="A151" s="245">
        <f>'ASA Wrksht'!A44</f>
        <v>15</v>
      </c>
      <c r="B151" s="174" t="str">
        <f>'ASA Wrksht'!B44</f>
        <v>Outreach (Client Specific)</v>
      </c>
      <c r="C151" s="174" t="str">
        <f>'ASA Wrksht'!F44</f>
        <v>Hours</v>
      </c>
      <c r="D151" s="240">
        <f>VLOOKUP(B151,'CS and Rates'!$B$1:$D$77,3,FALSE)</f>
        <v>57.62</v>
      </c>
      <c r="E151" s="191"/>
      <c r="F151" s="97">
        <f>'ASA Wrksht'!M44</f>
        <v>0</v>
      </c>
      <c r="G151" s="168">
        <f t="shared" si="52"/>
        <v>0</v>
      </c>
      <c r="H151" s="193"/>
      <c r="I151" s="169">
        <f t="shared" si="53"/>
        <v>0</v>
      </c>
      <c r="J151" s="192" t="str">
        <f t="shared" si="54"/>
        <v>XXXXXXXXXX</v>
      </c>
      <c r="K151" s="193"/>
      <c r="L151" s="163">
        <f t="shared" si="55"/>
        <v>0</v>
      </c>
    </row>
    <row r="152" spans="1:12" s="182" customFormat="1" ht="15" customHeight="1" x14ac:dyDescent="0.35">
      <c r="A152" s="245">
        <f>'ASA Wrksht'!A45</f>
        <v>15</v>
      </c>
      <c r="B152" s="174" t="str">
        <f>'ASA Wrksht'!B45</f>
        <v>Outreach (Non-Client Specific)</v>
      </c>
      <c r="C152" s="174" t="str">
        <f>'ASA Wrksht'!F45</f>
        <v>Hours</v>
      </c>
      <c r="D152" s="240">
        <f>VLOOKUP(B152,'CS and Rates'!$B$1:$D$77,3,FALSE)</f>
        <v>57.62</v>
      </c>
      <c r="E152" s="191"/>
      <c r="F152" s="97">
        <f>'ASA Wrksht'!M45</f>
        <v>0</v>
      </c>
      <c r="G152" s="168">
        <f t="shared" si="52"/>
        <v>0</v>
      </c>
      <c r="H152" s="193"/>
      <c r="I152" s="169">
        <f t="shared" si="53"/>
        <v>0</v>
      </c>
      <c r="J152" s="192" t="str">
        <f t="shared" si="54"/>
        <v>XXXXXXXXXX</v>
      </c>
      <c r="K152" s="193"/>
      <c r="L152" s="163">
        <f t="shared" si="55"/>
        <v>0</v>
      </c>
    </row>
    <row r="153" spans="1:12" s="182" customFormat="1" ht="15" customHeight="1" x14ac:dyDescent="0.35">
      <c r="A153" s="245">
        <f>'ASA Wrksht'!A46</f>
        <v>47</v>
      </c>
      <c r="B153" s="174" t="str">
        <f>'ASA Wrksht'!B46</f>
        <v>Recovery Support - Group</v>
      </c>
      <c r="C153" s="174" t="str">
        <f>'ASA Wrksht'!F46</f>
        <v>Hours</v>
      </c>
      <c r="D153" s="240">
        <f>VLOOKUP(B153,'CS and Rates'!$B$1:$D$77,3,FALSE)</f>
        <v>15.1</v>
      </c>
      <c r="E153" s="191"/>
      <c r="F153" s="97">
        <f>'ASA Wrksht'!M46</f>
        <v>0</v>
      </c>
      <c r="G153" s="168">
        <f t="shared" si="52"/>
        <v>0</v>
      </c>
      <c r="H153" s="193"/>
      <c r="I153" s="169">
        <f t="shared" si="53"/>
        <v>0</v>
      </c>
      <c r="J153" s="192" t="str">
        <f t="shared" si="54"/>
        <v>XXXXXXXXXX</v>
      </c>
      <c r="K153" s="193"/>
      <c r="L153" s="163">
        <f t="shared" si="55"/>
        <v>0</v>
      </c>
    </row>
    <row r="154" spans="1:12" s="182" customFormat="1" ht="15" customHeight="1" x14ac:dyDescent="0.35">
      <c r="A154" s="245">
        <f>'ASA Wrksht'!A47</f>
        <v>46</v>
      </c>
      <c r="B154" s="174" t="str">
        <f>'ASA Wrksht'!B47</f>
        <v>Recovery Support - Individual</v>
      </c>
      <c r="C154" s="174" t="str">
        <f>'ASA Wrksht'!F47</f>
        <v>Hours</v>
      </c>
      <c r="D154" s="240">
        <f>VLOOKUP(B154,'CS and Rates'!$B$1:$D$77,3,FALSE)</f>
        <v>60.41</v>
      </c>
      <c r="E154" s="191"/>
      <c r="F154" s="97">
        <f>'ASA Wrksht'!M47</f>
        <v>0</v>
      </c>
      <c r="G154" s="168">
        <f t="shared" si="52"/>
        <v>0</v>
      </c>
      <c r="H154" s="193"/>
      <c r="I154" s="169">
        <f t="shared" si="53"/>
        <v>0</v>
      </c>
      <c r="J154" s="192" t="str">
        <f t="shared" si="54"/>
        <v>XXXXXXXXXX</v>
      </c>
      <c r="K154" s="193"/>
      <c r="L154" s="163">
        <f t="shared" si="55"/>
        <v>0</v>
      </c>
    </row>
    <row r="155" spans="1:12" s="182" customFormat="1" ht="15" customHeight="1" x14ac:dyDescent="0.35">
      <c r="A155" s="245">
        <f>'ASA Wrksht'!A49</f>
        <v>25</v>
      </c>
      <c r="B155" s="174" t="str">
        <f>'ASA Wrksht'!B49</f>
        <v>Supported Employment</v>
      </c>
      <c r="C155" s="174" t="str">
        <f>'ASA Wrksht'!F49</f>
        <v>Hours</v>
      </c>
      <c r="D155" s="240">
        <f>VLOOKUP(B155,'CS and Rates'!$B$1:$D$77,3,FALSE)</f>
        <v>67.62</v>
      </c>
      <c r="E155" s="191"/>
      <c r="F155" s="97">
        <f>'ASA Wrksht'!M49</f>
        <v>0</v>
      </c>
      <c r="G155" s="168">
        <f t="shared" si="52"/>
        <v>0</v>
      </c>
      <c r="H155" s="193"/>
      <c r="I155" s="169">
        <f t="shared" si="53"/>
        <v>0</v>
      </c>
      <c r="J155" s="192" t="str">
        <f t="shared" si="54"/>
        <v>XXXXXXXXXX</v>
      </c>
      <c r="K155" s="193"/>
      <c r="L155" s="163">
        <f t="shared" si="55"/>
        <v>0</v>
      </c>
    </row>
    <row r="156" spans="1:12" s="182" customFormat="1" ht="15" customHeight="1" x14ac:dyDescent="0.35">
      <c r="A156" s="245">
        <f>'ASA Wrksht'!A50</f>
        <v>26</v>
      </c>
      <c r="B156" s="174" t="str">
        <f>'ASA Wrksht'!B50</f>
        <v>Supportive Housing/Living</v>
      </c>
      <c r="C156" s="174" t="str">
        <f>'ASA Wrksht'!F50</f>
        <v>Hours</v>
      </c>
      <c r="D156" s="240">
        <f>VLOOKUP(B156,'CS and Rates'!$B$1:$D$77,3,FALSE)</f>
        <v>70.38</v>
      </c>
      <c r="E156" s="191"/>
      <c r="F156" s="97">
        <f>'ASA Wrksht'!M50</f>
        <v>0</v>
      </c>
      <c r="G156" s="168">
        <f t="shared" si="52"/>
        <v>0</v>
      </c>
      <c r="H156" s="193"/>
      <c r="I156" s="169">
        <f t="shared" si="53"/>
        <v>0</v>
      </c>
      <c r="J156" s="192" t="str">
        <f t="shared" si="54"/>
        <v>XXXXXXXXXX</v>
      </c>
      <c r="K156" s="193"/>
      <c r="L156" s="163">
        <f t="shared" si="55"/>
        <v>0</v>
      </c>
    </row>
    <row r="157" spans="1:12" s="182" customFormat="1" ht="15" customHeight="1" x14ac:dyDescent="0.35">
      <c r="A157" s="245">
        <f>'ASA Wrksht'!A51</f>
        <v>27</v>
      </c>
      <c r="B157" s="174" t="str">
        <f>'ASA Wrksht'!B51</f>
        <v>Treatment Alternatives for Safer Communities (TASC)</v>
      </c>
      <c r="C157" s="174" t="str">
        <f>'ASA Wrksht'!F51</f>
        <v>Hours</v>
      </c>
      <c r="D157" s="240">
        <f>VLOOKUP(B157,'CS and Rates'!$B$1:$D$77,3,FALSE)</f>
        <v>71.349999999999994</v>
      </c>
      <c r="E157" s="191"/>
      <c r="F157" s="97">
        <f>'ASA Wrksht'!M51</f>
        <v>0</v>
      </c>
      <c r="G157" s="168">
        <f t="shared" si="52"/>
        <v>0</v>
      </c>
      <c r="H157" s="193"/>
      <c r="I157" s="169">
        <f t="shared" si="53"/>
        <v>0</v>
      </c>
      <c r="J157" s="192" t="str">
        <f t="shared" si="54"/>
        <v>XXXXXXXXXX</v>
      </c>
      <c r="K157" s="193"/>
      <c r="L157" s="163">
        <f t="shared" si="55"/>
        <v>0</v>
      </c>
    </row>
    <row r="158" spans="1:12" s="182" customFormat="1" ht="15" customHeight="1" x14ac:dyDescent="0.35">
      <c r="A158" s="245">
        <f>'ASA Wrksht'!A67</f>
        <v>4</v>
      </c>
      <c r="B158" s="249" t="str">
        <f>'ASA Wrksht'!B67</f>
        <v>Crisis Support/Emergency - Client Specific</v>
      </c>
      <c r="C158" s="247" t="str">
        <f>'ASA Wrksht'!F67</f>
        <v>Hours</v>
      </c>
      <c r="D158" s="240">
        <f>VLOOKUP(B158,'CS and Rates'!$B$1:$D$77,3,FALSE)</f>
        <v>66.34</v>
      </c>
      <c r="E158" s="191"/>
      <c r="F158" s="97">
        <f>'ASA Wrksht'!M67</f>
        <v>0</v>
      </c>
      <c r="G158" s="168">
        <f t="shared" si="52"/>
        <v>0</v>
      </c>
      <c r="H158" s="193"/>
      <c r="I158" s="169">
        <f t="shared" si="53"/>
        <v>0</v>
      </c>
      <c r="J158" s="192" t="str">
        <f t="shared" si="54"/>
        <v>XXXXXXXXXX</v>
      </c>
      <c r="K158" s="193"/>
      <c r="L158" s="163">
        <f t="shared" si="55"/>
        <v>0</v>
      </c>
    </row>
    <row r="159" spans="1:12" s="182" customFormat="1" ht="15" customHeight="1" x14ac:dyDescent="0.35">
      <c r="A159" s="245">
        <f>'ASA Wrksht'!A68</f>
        <v>4</v>
      </c>
      <c r="B159" s="174" t="str">
        <f>'ASA Wrksht'!B68</f>
        <v>Crisis Support/Emergency - Non-Client Specific</v>
      </c>
      <c r="C159" s="174" t="str">
        <f>'ASA Wrksht'!F68</f>
        <v>Hours</v>
      </c>
      <c r="D159" s="240">
        <f>VLOOKUP(B159,'CS and Rates'!$B$1:$D$77,3,FALSE)</f>
        <v>66.34</v>
      </c>
      <c r="E159" s="191"/>
      <c r="F159" s="97">
        <f>'ASA Wrksht'!M68</f>
        <v>0</v>
      </c>
      <c r="G159" s="168">
        <f t="shared" si="52"/>
        <v>0</v>
      </c>
      <c r="H159" s="193"/>
      <c r="I159" s="169">
        <f t="shared" si="53"/>
        <v>0</v>
      </c>
      <c r="J159" s="192" t="str">
        <f t="shared" si="54"/>
        <v>XXXXXXXXXX</v>
      </c>
      <c r="K159" s="193"/>
      <c r="L159" s="163">
        <f t="shared" si="55"/>
        <v>0</v>
      </c>
    </row>
    <row r="160" spans="1:12" s="182" customFormat="1" ht="15" customHeight="1" x14ac:dyDescent="0.35">
      <c r="A160" s="245">
        <f>'ASA Wrksht'!A69</f>
        <v>32</v>
      </c>
      <c r="B160" s="174" t="str">
        <f>'ASA Wrksht'!B69</f>
        <v>Outpatient Detoxification</v>
      </c>
      <c r="C160" s="174" t="str">
        <f>'ASA Wrksht'!F69</f>
        <v>Hours</v>
      </c>
      <c r="D160" s="240">
        <f>VLOOKUP(B160,'CS and Rates'!$B$1:$D$77,3,FALSE)</f>
        <v>107.29</v>
      </c>
      <c r="E160" s="191"/>
      <c r="F160" s="97">
        <f>'ASA Wrksht'!M69</f>
        <v>0</v>
      </c>
      <c r="G160" s="168">
        <f t="shared" si="52"/>
        <v>0</v>
      </c>
      <c r="H160" s="193"/>
      <c r="I160" s="169">
        <f t="shared" si="53"/>
        <v>0</v>
      </c>
      <c r="J160" s="192" t="str">
        <f t="shared" si="54"/>
        <v>XXXXXXXXXX</v>
      </c>
      <c r="K160" s="193"/>
      <c r="L160" s="163">
        <f t="shared" si="55"/>
        <v>0</v>
      </c>
    </row>
    <row r="161" spans="1:12" s="182" customFormat="1" ht="15" customHeight="1" x14ac:dyDescent="0.35">
      <c r="A161" s="245">
        <f>'ASA Wrksht'!A70</f>
        <v>24</v>
      </c>
      <c r="B161" s="174" t="str">
        <f>'ASA Wrksht'!B70</f>
        <v>Substance Abuse Detoxification</v>
      </c>
      <c r="C161" s="174" t="str">
        <f>'ASA Wrksht'!F70</f>
        <v>Days</v>
      </c>
      <c r="D161" s="240">
        <f>VLOOKUP(B161,'CS and Rates'!$B$1:$D$77,3,FALSE)</f>
        <v>319.79000000000002</v>
      </c>
      <c r="E161" s="191"/>
      <c r="F161" s="97">
        <f>'ASA Wrksht'!M70</f>
        <v>0</v>
      </c>
      <c r="G161" s="168">
        <f t="shared" si="52"/>
        <v>0</v>
      </c>
      <c r="H161" s="193"/>
      <c r="I161" s="169">
        <f t="shared" si="53"/>
        <v>0</v>
      </c>
      <c r="J161" s="192" t="str">
        <f t="shared" si="54"/>
        <v>XXXXXXXXXX</v>
      </c>
      <c r="K161" s="193"/>
      <c r="L161" s="163">
        <f t="shared" si="55"/>
        <v>0</v>
      </c>
    </row>
    <row r="162" spans="1:12" s="182" customFormat="1" ht="15" customHeight="1" x14ac:dyDescent="0.35">
      <c r="A162" s="245">
        <f>'ASA Wrksht'!A36</f>
        <v>30</v>
      </c>
      <c r="B162" s="174" t="str">
        <f>'ASA Wrksht'!B36</f>
        <v>Information and Referal</v>
      </c>
      <c r="C162" s="174" t="str">
        <f>'ASA Wrksht'!F36</f>
        <v>Hours</v>
      </c>
      <c r="D162" s="240">
        <f>VLOOKUP(B162,'CS and Rates'!$B$1:$D$77,3,FALSE)</f>
        <v>32.03</v>
      </c>
      <c r="E162" s="191"/>
      <c r="F162" s="97">
        <f>'ASA Wrksht'!M36</f>
        <v>0</v>
      </c>
      <c r="G162" s="168">
        <f t="shared" si="52"/>
        <v>0</v>
      </c>
      <c r="H162" s="193"/>
      <c r="I162" s="169">
        <f t="shared" si="53"/>
        <v>0</v>
      </c>
      <c r="J162" s="192" t="str">
        <f t="shared" si="54"/>
        <v>XXXXXXXXXX</v>
      </c>
      <c r="K162" s="193"/>
      <c r="L162" s="163">
        <f t="shared" si="55"/>
        <v>0</v>
      </c>
    </row>
    <row r="163" spans="1:12" s="182" customFormat="1" ht="15" customHeight="1" x14ac:dyDescent="0.35">
      <c r="A163" s="245">
        <f>'ASA Wrksht'!A61</f>
        <v>0</v>
      </c>
      <c r="B163" s="174">
        <f>'ASA Wrksht'!B61</f>
        <v>0</v>
      </c>
      <c r="C163" s="174">
        <f>'ASA Wrksht'!F61</f>
        <v>0</v>
      </c>
      <c r="D163" s="190"/>
      <c r="E163" s="191"/>
      <c r="F163" s="97">
        <f>'ASA Wrksht'!M61</f>
        <v>0</v>
      </c>
      <c r="G163" s="168">
        <f>D163*F163</f>
        <v>0</v>
      </c>
      <c r="H163" s="193"/>
      <c r="I163" s="169">
        <f>ROUND(G163-H163,2)</f>
        <v>0</v>
      </c>
      <c r="J163" s="192" t="str">
        <f>IF(E163="","XXXXXXXXXX",ROUND(E163-H163,2))</f>
        <v>XXXXXXXXXX</v>
      </c>
      <c r="K163" s="193"/>
      <c r="L163" s="163">
        <f>IF(D163="",0,K163/D163)</f>
        <v>0</v>
      </c>
    </row>
    <row r="164" spans="1:12" s="182" customFormat="1" ht="15" customHeight="1" x14ac:dyDescent="0.35">
      <c r="A164" s="245">
        <f>'ASA Wrksht'!A62</f>
        <v>0</v>
      </c>
      <c r="B164" s="174">
        <f>'ASA Wrksht'!B62</f>
        <v>0</v>
      </c>
      <c r="C164" s="174">
        <f>'ASA Wrksht'!F62</f>
        <v>0</v>
      </c>
      <c r="D164" s="190"/>
      <c r="E164" s="191"/>
      <c r="F164" s="97">
        <f>'ASA Wrksht'!M62</f>
        <v>0</v>
      </c>
      <c r="G164" s="168">
        <f>D164*F164</f>
        <v>0</v>
      </c>
      <c r="H164" s="193"/>
      <c r="I164" s="169">
        <f>ROUND(G164-H164,2)</f>
        <v>0</v>
      </c>
      <c r="J164" s="192" t="str">
        <f>IF(E164="","XXXXXXXXXX",ROUND(E164-H164,2))</f>
        <v>XXXXXXXXXX</v>
      </c>
      <c r="K164" s="193"/>
      <c r="L164" s="163">
        <f>IF(D164="",0,K164/D164)</f>
        <v>0</v>
      </c>
    </row>
    <row r="165" spans="1:12" s="182" customFormat="1" ht="6.75" customHeight="1" x14ac:dyDescent="0.35">
      <c r="A165" s="187"/>
      <c r="B165" s="188"/>
      <c r="C165" s="188"/>
      <c r="D165" s="189"/>
      <c r="J165" s="194"/>
    </row>
    <row r="166" spans="1:12" s="182" customFormat="1" ht="15" customHeight="1" thickBot="1" x14ac:dyDescent="0.4">
      <c r="A166" s="153" t="s">
        <v>289</v>
      </c>
      <c r="B166" s="196" t="s">
        <v>493</v>
      </c>
      <c r="C166" s="196"/>
      <c r="D166" s="197"/>
      <c r="E166" s="198"/>
      <c r="F166" s="199">
        <f>SUM(F132:F165)</f>
        <v>0</v>
      </c>
      <c r="G166" s="205">
        <f>SUM(G132:G165)</f>
        <v>0</v>
      </c>
      <c r="H166" s="205">
        <f>SUM(H132:H165)</f>
        <v>0</v>
      </c>
      <c r="I166" s="205">
        <f>SUM(I132:I165)</f>
        <v>0</v>
      </c>
      <c r="J166" s="200">
        <f>ROUND(E166-H166,2)</f>
        <v>0</v>
      </c>
      <c r="K166" s="201">
        <f>SUM(K132:K165)</f>
        <v>0</v>
      </c>
      <c r="L166" s="205">
        <f>SUM(L132:L165)</f>
        <v>0</v>
      </c>
    </row>
    <row r="167" spans="1:12" s="182" customFormat="1" ht="15" thickBot="1" x14ac:dyDescent="0.4">
      <c r="A167" s="187"/>
      <c r="B167" s="188"/>
      <c r="C167" s="188"/>
      <c r="D167" s="189"/>
      <c r="E167" s="202" t="str">
        <f>IF((SUM(E132:E165))&gt;E166,"Please check funding above","")</f>
        <v/>
      </c>
      <c r="K167" s="203">
        <f>MIN(J166,I166)</f>
        <v>0</v>
      </c>
      <c r="L167" s="204" t="s">
        <v>138</v>
      </c>
    </row>
    <row r="168" spans="1:12" s="182" customFormat="1" ht="15" customHeight="1" x14ac:dyDescent="0.35">
      <c r="A168" s="49"/>
      <c r="B168" s="50" t="s">
        <v>494</v>
      </c>
      <c r="C168" s="188"/>
      <c r="D168" s="189"/>
      <c r="L168" s="254"/>
    </row>
    <row r="169" spans="1:12" s="182" customFormat="1" x14ac:dyDescent="0.35">
      <c r="A169" s="245">
        <f>'ASA Wrksht'!A30</f>
        <v>1</v>
      </c>
      <c r="B169" s="249" t="str">
        <f>'ASA Wrksht'!B30</f>
        <v>Assessment</v>
      </c>
      <c r="C169" s="247" t="str">
        <f>'ASA Wrksht'!C30</f>
        <v>Client Specific Form</v>
      </c>
      <c r="D169" s="240">
        <f>VLOOKUP(B169,'CS and Rates'!$B$1:$D$77,3,FALSE)</f>
        <v>89.4</v>
      </c>
      <c r="E169" s="191"/>
      <c r="F169" s="97">
        <f>'ASA Wrksht'!N30</f>
        <v>0</v>
      </c>
      <c r="G169" s="168">
        <f t="shared" ref="G169" si="56">D169*F169</f>
        <v>0</v>
      </c>
      <c r="H169" s="193"/>
      <c r="I169" s="169">
        <f t="shared" ref="I169" si="57">G169-H169</f>
        <v>0</v>
      </c>
      <c r="J169" s="192" t="str">
        <f t="shared" ref="J169:J181" si="58">IF(E169="","XXXXXXXXXX",ROUND(E169-H169,2))</f>
        <v>XXXXXXXXXX</v>
      </c>
      <c r="K169" s="193"/>
      <c r="L169" s="163">
        <f t="shared" ref="L169" si="59">IF(D169="",0,K169/D169)</f>
        <v>0</v>
      </c>
    </row>
    <row r="170" spans="1:12" s="182" customFormat="1" x14ac:dyDescent="0.35">
      <c r="A170" s="245">
        <f>'ASA Wrksht'!A31</f>
        <v>2</v>
      </c>
      <c r="B170" s="249" t="str">
        <f>'ASA Wrksht'!B31</f>
        <v>Case Management</v>
      </c>
      <c r="C170" s="289" t="str">
        <f>'ASA Wrksht'!C31</f>
        <v>Client Specific Form</v>
      </c>
      <c r="D170" s="240">
        <f>VLOOKUP(B170,'CS and Rates'!$B$1:$D$77,3,FALSE)</f>
        <v>71.12</v>
      </c>
      <c r="E170" s="191"/>
      <c r="F170" s="97">
        <f>'ASA Wrksht'!N31</f>
        <v>0</v>
      </c>
      <c r="G170" s="168">
        <f t="shared" ref="G170:G181" si="60">D170*F170</f>
        <v>0</v>
      </c>
      <c r="H170" s="193"/>
      <c r="I170" s="169">
        <f t="shared" ref="I170:I181" si="61">G170-H170</f>
        <v>0</v>
      </c>
      <c r="J170" s="192" t="str">
        <f t="shared" si="58"/>
        <v>XXXXXXXXXX</v>
      </c>
      <c r="K170" s="193"/>
      <c r="L170" s="163">
        <f t="shared" ref="L170:L181" si="62">IF(D170="",0,K170/D170)</f>
        <v>0</v>
      </c>
    </row>
    <row r="171" spans="1:12" s="182" customFormat="1" x14ac:dyDescent="0.35">
      <c r="A171" s="245">
        <f>'ASA Wrksht'!A37</f>
        <v>8</v>
      </c>
      <c r="B171" s="249" t="str">
        <f>'ASA Wrksht'!B37</f>
        <v>In-Home &amp; On Site</v>
      </c>
      <c r="C171" s="289" t="str">
        <f>'ASA Wrksht'!C37</f>
        <v>Client Specific Form</v>
      </c>
      <c r="D171" s="240">
        <f>VLOOKUP(B171,'CS and Rates'!$B$1:$D$77,3,FALSE)</f>
        <v>84.53</v>
      </c>
      <c r="E171" s="191"/>
      <c r="F171" s="97">
        <f>'ASA Wrksht'!N37</f>
        <v>0</v>
      </c>
      <c r="G171" s="168">
        <f t="shared" si="60"/>
        <v>0</v>
      </c>
      <c r="H171" s="193"/>
      <c r="I171" s="169">
        <f t="shared" si="61"/>
        <v>0</v>
      </c>
      <c r="J171" s="192" t="str">
        <f t="shared" si="58"/>
        <v>XXXXXXXXXX</v>
      </c>
      <c r="K171" s="193"/>
      <c r="L171" s="163">
        <f t="shared" si="62"/>
        <v>0</v>
      </c>
    </row>
    <row r="172" spans="1:12" s="182" customFormat="1" x14ac:dyDescent="0.35">
      <c r="A172" s="245">
        <f>'ASA Wrksht'!A38</f>
        <v>42</v>
      </c>
      <c r="B172" s="249" t="str">
        <f>'ASA Wrksht'!B38</f>
        <v>Intervention - Group</v>
      </c>
      <c r="C172" s="289" t="str">
        <f>'ASA Wrksht'!C38</f>
        <v>Client Specific Form</v>
      </c>
      <c r="D172" s="240">
        <f>VLOOKUP(B172,'CS and Rates'!$B$1:$D$77,3,FALSE)</f>
        <v>18.62</v>
      </c>
      <c r="E172" s="191"/>
      <c r="F172" s="97">
        <f>'ASA Wrksht'!N38</f>
        <v>0</v>
      </c>
      <c r="G172" s="168">
        <f t="shared" si="60"/>
        <v>0</v>
      </c>
      <c r="H172" s="193"/>
      <c r="I172" s="169">
        <f t="shared" si="61"/>
        <v>0</v>
      </c>
      <c r="J172" s="192" t="str">
        <f t="shared" si="58"/>
        <v>XXXXXXXXXX</v>
      </c>
      <c r="K172" s="193"/>
      <c r="L172" s="163">
        <f t="shared" si="62"/>
        <v>0</v>
      </c>
    </row>
    <row r="173" spans="1:12" s="182" customFormat="1" x14ac:dyDescent="0.35">
      <c r="A173" s="245">
        <f>'ASA Wrksht'!A39</f>
        <v>11</v>
      </c>
      <c r="B173" s="249" t="str">
        <f>'ASA Wrksht'!B39</f>
        <v>Intervention - Individual</v>
      </c>
      <c r="C173" s="289" t="str">
        <f>'ASA Wrksht'!C39</f>
        <v>Client Specific Form</v>
      </c>
      <c r="D173" s="240">
        <f>VLOOKUP(B173,'CS and Rates'!$B$1:$D$77,3,FALSE)</f>
        <v>74.48</v>
      </c>
      <c r="E173" s="191"/>
      <c r="F173" s="97">
        <f>'ASA Wrksht'!N39</f>
        <v>0</v>
      </c>
      <c r="G173" s="168">
        <f t="shared" si="60"/>
        <v>0</v>
      </c>
      <c r="H173" s="193"/>
      <c r="I173" s="169">
        <f t="shared" si="61"/>
        <v>0</v>
      </c>
      <c r="J173" s="192" t="str">
        <f t="shared" si="58"/>
        <v>XXXXXXXXXX</v>
      </c>
      <c r="K173" s="193"/>
      <c r="L173" s="163">
        <f t="shared" si="62"/>
        <v>0</v>
      </c>
    </row>
    <row r="174" spans="1:12" s="182" customFormat="1" x14ac:dyDescent="0.35">
      <c r="A174" s="245">
        <f>'ASA Wrksht'!A45</f>
        <v>15</v>
      </c>
      <c r="B174" s="249" t="str">
        <f>'ASA Wrksht'!B45</f>
        <v>Outreach (Non-Client Specific)</v>
      </c>
      <c r="C174" s="289" t="str">
        <f>'ASA Wrksht'!C45</f>
        <v>Non-Client Specific Form</v>
      </c>
      <c r="D174" s="240">
        <f>VLOOKUP(B174,'CS and Rates'!$B$1:$D$77,3,FALSE)</f>
        <v>57.62</v>
      </c>
      <c r="E174" s="191"/>
      <c r="F174" s="97">
        <f>'ASA Wrksht'!N45</f>
        <v>0</v>
      </c>
      <c r="G174" s="168">
        <f t="shared" si="60"/>
        <v>0</v>
      </c>
      <c r="H174" s="193"/>
      <c r="I174" s="169">
        <f t="shared" si="61"/>
        <v>0</v>
      </c>
      <c r="J174" s="192" t="str">
        <f t="shared" si="58"/>
        <v>XXXXXXXXXX</v>
      </c>
      <c r="K174" s="193"/>
      <c r="L174" s="163">
        <f t="shared" si="62"/>
        <v>0</v>
      </c>
    </row>
    <row r="175" spans="1:12" s="182" customFormat="1" x14ac:dyDescent="0.35">
      <c r="A175" s="245">
        <f>'ASA Wrksht'!A46</f>
        <v>47</v>
      </c>
      <c r="B175" s="249" t="str">
        <f>'ASA Wrksht'!B46</f>
        <v>Recovery Support - Group</v>
      </c>
      <c r="C175" s="289" t="str">
        <f>'ASA Wrksht'!C46</f>
        <v>Client Specific Form</v>
      </c>
      <c r="D175" s="240">
        <f>VLOOKUP(B175,'CS and Rates'!$B$1:$D$77,3,FALSE)</f>
        <v>15.1</v>
      </c>
      <c r="E175" s="191"/>
      <c r="F175" s="97">
        <f>'ASA Wrksht'!N46</f>
        <v>0</v>
      </c>
      <c r="G175" s="168">
        <f t="shared" si="60"/>
        <v>0</v>
      </c>
      <c r="H175" s="193"/>
      <c r="I175" s="169">
        <f t="shared" si="61"/>
        <v>0</v>
      </c>
      <c r="J175" s="192" t="str">
        <f t="shared" si="58"/>
        <v>XXXXXXXXXX</v>
      </c>
      <c r="K175" s="193"/>
      <c r="L175" s="163">
        <f t="shared" si="62"/>
        <v>0</v>
      </c>
    </row>
    <row r="176" spans="1:12" s="182" customFormat="1" x14ac:dyDescent="0.35">
      <c r="A176" s="245">
        <f>'ASA Wrksht'!A47</f>
        <v>46</v>
      </c>
      <c r="B176" s="249" t="str">
        <f>'ASA Wrksht'!B47</f>
        <v>Recovery Support - Individual</v>
      </c>
      <c r="C176" s="289" t="str">
        <f>'ASA Wrksht'!C47</f>
        <v>Client Specific Form</v>
      </c>
      <c r="D176" s="240">
        <f>VLOOKUP(B176,'CS and Rates'!$B$1:$D$77,3,FALSE)</f>
        <v>60.41</v>
      </c>
      <c r="E176" s="191"/>
      <c r="F176" s="97">
        <f>'ASA Wrksht'!N47</f>
        <v>0</v>
      </c>
      <c r="G176" s="168">
        <f t="shared" si="60"/>
        <v>0</v>
      </c>
      <c r="H176" s="193"/>
      <c r="I176" s="169">
        <f t="shared" si="61"/>
        <v>0</v>
      </c>
      <c r="J176" s="192" t="str">
        <f t="shared" si="58"/>
        <v>XXXXXXXXXX</v>
      </c>
      <c r="K176" s="193"/>
      <c r="L176" s="163">
        <f t="shared" si="62"/>
        <v>0</v>
      </c>
    </row>
    <row r="177" spans="1:12" s="182" customFormat="1" x14ac:dyDescent="0.35">
      <c r="A177" s="245">
        <f>'ASA Wrksht'!A50</f>
        <v>26</v>
      </c>
      <c r="B177" s="249" t="str">
        <f>'ASA Wrksht'!B50</f>
        <v>Supportive Housing/Living</v>
      </c>
      <c r="C177" s="289" t="str">
        <f>'ASA Wrksht'!C50</f>
        <v>Client Specific Form</v>
      </c>
      <c r="D177" s="240">
        <f>VLOOKUP(B177,'CS and Rates'!$B$1:$D$77,3,FALSE)</f>
        <v>70.38</v>
      </c>
      <c r="E177" s="191"/>
      <c r="F177" s="97">
        <f>'ASA Wrksht'!N50</f>
        <v>0</v>
      </c>
      <c r="G177" s="168">
        <f t="shared" si="60"/>
        <v>0</v>
      </c>
      <c r="H177" s="193"/>
      <c r="I177" s="169">
        <f t="shared" si="61"/>
        <v>0</v>
      </c>
      <c r="J177" s="192" t="str">
        <f t="shared" si="58"/>
        <v>XXXXXXXXXX</v>
      </c>
      <c r="K177" s="193"/>
      <c r="L177" s="163">
        <f t="shared" si="62"/>
        <v>0</v>
      </c>
    </row>
    <row r="178" spans="1:12" s="182" customFormat="1" x14ac:dyDescent="0.35">
      <c r="A178" s="245">
        <f>'ASA Wrksht'!A67</f>
        <v>4</v>
      </c>
      <c r="B178" s="249" t="str">
        <f>'ASA Wrksht'!B67</f>
        <v>Crisis Support/Emergency - Client Specific</v>
      </c>
      <c r="C178" s="289" t="str">
        <f>'ASA Wrksht'!C67</f>
        <v>Client Specific Form</v>
      </c>
      <c r="D178" s="240">
        <f>VLOOKUP(B178,'CS and Rates'!$B$1:$D$77,3,FALSE)</f>
        <v>66.34</v>
      </c>
      <c r="E178" s="191"/>
      <c r="F178" s="97">
        <f>'ASA Wrksht'!N67</f>
        <v>0</v>
      </c>
      <c r="G178" s="168">
        <f t="shared" si="60"/>
        <v>0</v>
      </c>
      <c r="H178" s="193"/>
      <c r="I178" s="169">
        <f t="shared" si="61"/>
        <v>0</v>
      </c>
      <c r="J178" s="192" t="str">
        <f t="shared" si="58"/>
        <v>XXXXXXXXXX</v>
      </c>
      <c r="K178" s="193"/>
      <c r="L178" s="163">
        <f t="shared" si="62"/>
        <v>0</v>
      </c>
    </row>
    <row r="179" spans="1:12" s="182" customFormat="1" x14ac:dyDescent="0.35">
      <c r="A179" s="245">
        <f>'ASA Wrksht'!A68</f>
        <v>4</v>
      </c>
      <c r="B179" s="249" t="str">
        <f>'ASA Wrksht'!B68</f>
        <v>Crisis Support/Emergency - Non-Client Specific</v>
      </c>
      <c r="C179" s="289" t="str">
        <f>'ASA Wrksht'!C68</f>
        <v>Non-Client Specific Form</v>
      </c>
      <c r="D179" s="240">
        <f>VLOOKUP(B179,'CS and Rates'!$B$1:$D$77,3,FALSE)</f>
        <v>66.34</v>
      </c>
      <c r="E179" s="191"/>
      <c r="F179" s="97">
        <f>'ASA Wrksht'!N68</f>
        <v>0</v>
      </c>
      <c r="G179" s="168">
        <f t="shared" si="60"/>
        <v>0</v>
      </c>
      <c r="H179" s="193"/>
      <c r="I179" s="169">
        <f t="shared" si="61"/>
        <v>0</v>
      </c>
      <c r="J179" s="192" t="str">
        <f t="shared" si="58"/>
        <v>XXXXXXXXXX</v>
      </c>
      <c r="K179" s="193"/>
      <c r="L179" s="163">
        <f t="shared" si="62"/>
        <v>0</v>
      </c>
    </row>
    <row r="180" spans="1:12" s="182" customFormat="1" x14ac:dyDescent="0.35">
      <c r="A180" s="245">
        <f>'ASA Wrksht'!A61</f>
        <v>0</v>
      </c>
      <c r="B180" s="249">
        <f>'ASA Wrksht'!B61</f>
        <v>0</v>
      </c>
      <c r="C180" s="289">
        <f>'ASA Wrksht'!C61</f>
        <v>0</v>
      </c>
      <c r="D180" s="190"/>
      <c r="E180" s="191"/>
      <c r="F180" s="97">
        <f>'ASA Wrksht'!N61</f>
        <v>0</v>
      </c>
      <c r="G180" s="168">
        <f t="shared" si="60"/>
        <v>0</v>
      </c>
      <c r="H180" s="193"/>
      <c r="I180" s="169">
        <f t="shared" si="61"/>
        <v>0</v>
      </c>
      <c r="J180" s="192" t="str">
        <f t="shared" si="58"/>
        <v>XXXXXXXXXX</v>
      </c>
      <c r="K180" s="193"/>
      <c r="L180" s="163">
        <f t="shared" si="62"/>
        <v>0</v>
      </c>
    </row>
    <row r="181" spans="1:12" s="182" customFormat="1" x14ac:dyDescent="0.35">
      <c r="A181" s="245">
        <f>'ASA Wrksht'!A62</f>
        <v>0</v>
      </c>
      <c r="B181" s="249">
        <f>'ASA Wrksht'!B62</f>
        <v>0</v>
      </c>
      <c r="C181" s="289">
        <f>'ASA Wrksht'!C62</f>
        <v>0</v>
      </c>
      <c r="D181" s="190"/>
      <c r="E181" s="191"/>
      <c r="F181" s="97">
        <f>'ASA Wrksht'!N62</f>
        <v>0</v>
      </c>
      <c r="G181" s="168">
        <f t="shared" si="60"/>
        <v>0</v>
      </c>
      <c r="H181" s="193"/>
      <c r="I181" s="169">
        <f t="shared" si="61"/>
        <v>0</v>
      </c>
      <c r="J181" s="192" t="str">
        <f t="shared" si="58"/>
        <v>XXXXXXXXXX</v>
      </c>
      <c r="K181" s="193"/>
      <c r="L181" s="163">
        <f t="shared" si="62"/>
        <v>0</v>
      </c>
    </row>
    <row r="182" spans="1:12" s="182" customFormat="1" ht="5.25" customHeight="1" x14ac:dyDescent="0.35">
      <c r="A182" s="187"/>
      <c r="B182" s="188"/>
      <c r="C182" s="188"/>
      <c r="D182" s="189"/>
      <c r="J182" s="194"/>
      <c r="L182" s="254"/>
    </row>
    <row r="183" spans="1:12" s="182" customFormat="1" ht="15" thickBot="1" x14ac:dyDescent="0.4">
      <c r="A183" s="153" t="s">
        <v>289</v>
      </c>
      <c r="B183" s="196" t="str">
        <f>B168</f>
        <v>CARE COORDINATION - MS0CN</v>
      </c>
      <c r="C183" s="196"/>
      <c r="D183" s="197"/>
      <c r="E183" s="198"/>
      <c r="F183" s="199">
        <f>SUM(F168:F182)</f>
        <v>0</v>
      </c>
      <c r="G183" s="205">
        <f>SUM(G168:G182)</f>
        <v>0</v>
      </c>
      <c r="H183" s="205">
        <f>SUM(H168:H182)</f>
        <v>0</v>
      </c>
      <c r="I183" s="205">
        <f>SUM(I168:I182)</f>
        <v>0</v>
      </c>
      <c r="J183" s="200">
        <f>ROUND(E183-H183,2)</f>
        <v>0</v>
      </c>
      <c r="K183" s="201">
        <f>SUM(K168:K182)</f>
        <v>0</v>
      </c>
      <c r="L183" s="199">
        <f>SUM(L168:L182)</f>
        <v>0</v>
      </c>
    </row>
    <row r="184" spans="1:12" s="251" customFormat="1" ht="15" thickBot="1" x14ac:dyDescent="0.4">
      <c r="A184" s="187"/>
      <c r="B184" s="188"/>
      <c r="C184" s="188"/>
      <c r="D184" s="189"/>
      <c r="E184" s="238" t="str">
        <f>IF((SUM(E168:E182))&gt;E183,"Please check funding above","")</f>
        <v/>
      </c>
      <c r="K184" s="239">
        <f>MIN(J183,I183)</f>
        <v>0</v>
      </c>
      <c r="L184" s="255" t="s">
        <v>138</v>
      </c>
    </row>
    <row r="185" spans="1:12" s="251" customFormat="1" ht="15" customHeight="1" x14ac:dyDescent="0.35">
      <c r="A185" s="49"/>
      <c r="B185" s="313" t="s">
        <v>495</v>
      </c>
      <c r="C185" s="188"/>
      <c r="D185" s="189"/>
    </row>
    <row r="186" spans="1:12" s="182" customFormat="1" ht="15" customHeight="1" x14ac:dyDescent="0.35">
      <c r="A186" s="245">
        <f>'ASA Wrksht'!$A$34</f>
        <v>7</v>
      </c>
      <c r="B186" s="174" t="str">
        <f>'ASA Wrksht'!$B$34</f>
        <v>Drop-In/Self Help Centers</v>
      </c>
      <c r="C186" s="289" t="str">
        <f>'ASA Wrksht'!$C$34</f>
        <v>Client Specific Form</v>
      </c>
      <c r="D186" s="240">
        <f>VLOOKUP(B186,'CS and Rates'!$B$1:$D$77,3,FALSE)</f>
        <v>44.61</v>
      </c>
      <c r="E186" s="191"/>
      <c r="F186" s="97">
        <f>'ASA Wrksht'!$Z$34</f>
        <v>0</v>
      </c>
      <c r="G186" s="168">
        <f t="shared" ref="G186" si="63">D186*F186</f>
        <v>0</v>
      </c>
      <c r="H186" s="193"/>
      <c r="I186" s="169">
        <f t="shared" ref="I186" si="64">ROUND(G186-H186,2)</f>
        <v>0</v>
      </c>
      <c r="J186" s="192" t="str">
        <f t="shared" ref="J186" si="65">IF(E186="","XXXXXXXXXX",ROUND(E186-H186,2))</f>
        <v>XXXXXXXXXX</v>
      </c>
      <c r="K186" s="193"/>
      <c r="L186" s="163">
        <f t="shared" ref="L186" si="66">IF(D186="",0,K186/D186)</f>
        <v>0</v>
      </c>
    </row>
    <row r="187" spans="1:12" s="182" customFormat="1" ht="15" customHeight="1" x14ac:dyDescent="0.35">
      <c r="A187" s="245">
        <f>'ASA Wrksht'!$A$44</f>
        <v>15</v>
      </c>
      <c r="B187" s="174" t="str">
        <f>'ASA Wrksht'!$B$44</f>
        <v>Outreach (Client Specific)</v>
      </c>
      <c r="C187" s="289" t="str">
        <f>'ASA Wrksht'!$C$44</f>
        <v>Client Specific Form</v>
      </c>
      <c r="D187" s="240">
        <f>VLOOKUP(B187,'CS and Rates'!$B$1:$D$77,3,FALSE)</f>
        <v>57.62</v>
      </c>
      <c r="E187" s="191"/>
      <c r="F187" s="97">
        <f>'ASA Wrksht'!$Z$44</f>
        <v>0</v>
      </c>
      <c r="G187" s="168">
        <f t="shared" ref="G187:G192" si="67">D187*F187</f>
        <v>0</v>
      </c>
      <c r="H187" s="193"/>
      <c r="I187" s="169">
        <f t="shared" ref="I187:I192" si="68">ROUND(G187-H187,2)</f>
        <v>0</v>
      </c>
      <c r="J187" s="192" t="str">
        <f t="shared" ref="J187:J192" si="69">IF(E187="","XXXXXXXXXX",ROUND(E187-H187,2))</f>
        <v>XXXXXXXXXX</v>
      </c>
      <c r="K187" s="193"/>
      <c r="L187" s="163">
        <f t="shared" ref="L187:L192" si="70">IF(D187="",0,K187/D187)</f>
        <v>0</v>
      </c>
    </row>
    <row r="188" spans="1:12" s="182" customFormat="1" ht="15" customHeight="1" x14ac:dyDescent="0.35">
      <c r="A188" s="245">
        <f>'ASA Wrksht'!$A$45</f>
        <v>15</v>
      </c>
      <c r="B188" s="174" t="str">
        <f>'ASA Wrksht'!$B$45</f>
        <v>Outreach (Non-Client Specific)</v>
      </c>
      <c r="C188" s="289" t="str">
        <f>'ASA Wrksht'!$C$45</f>
        <v>Non-Client Specific Form</v>
      </c>
      <c r="D188" s="240">
        <f>VLOOKUP(B188,'CS and Rates'!$B$1:$D$77,3,FALSE)</f>
        <v>57.62</v>
      </c>
      <c r="E188" s="191"/>
      <c r="F188" s="97">
        <f>'ASA Wrksht'!$Z$45</f>
        <v>0</v>
      </c>
      <c r="G188" s="168">
        <f t="shared" si="67"/>
        <v>0</v>
      </c>
      <c r="H188" s="193"/>
      <c r="I188" s="169">
        <f t="shared" si="68"/>
        <v>0</v>
      </c>
      <c r="J188" s="192" t="str">
        <f t="shared" si="69"/>
        <v>XXXXXXXXXX</v>
      </c>
      <c r="K188" s="193"/>
      <c r="L188" s="163">
        <f t="shared" si="70"/>
        <v>0</v>
      </c>
    </row>
    <row r="189" spans="1:12" s="182" customFormat="1" ht="15" customHeight="1" x14ac:dyDescent="0.35">
      <c r="A189" s="245">
        <f>'ASA Wrksht'!$A$46</f>
        <v>47</v>
      </c>
      <c r="B189" s="174" t="str">
        <f>'ASA Wrksht'!$B$46</f>
        <v>Recovery Support - Group</v>
      </c>
      <c r="C189" s="289" t="str">
        <f>'ASA Wrksht'!$C$46</f>
        <v>Client Specific Form</v>
      </c>
      <c r="D189" s="240">
        <f>VLOOKUP(B189,'CS and Rates'!$B$1:$D$77,3,FALSE)</f>
        <v>15.1</v>
      </c>
      <c r="E189" s="191"/>
      <c r="F189" s="97">
        <f>'ASA Wrksht'!$Z$46</f>
        <v>0</v>
      </c>
      <c r="G189" s="168">
        <f t="shared" si="67"/>
        <v>0</v>
      </c>
      <c r="H189" s="193"/>
      <c r="I189" s="169">
        <f t="shared" si="68"/>
        <v>0</v>
      </c>
      <c r="J189" s="192" t="str">
        <f t="shared" si="69"/>
        <v>XXXXXXXXXX</v>
      </c>
      <c r="K189" s="193"/>
      <c r="L189" s="163">
        <f t="shared" si="70"/>
        <v>0</v>
      </c>
    </row>
    <row r="190" spans="1:12" s="182" customFormat="1" ht="15" customHeight="1" x14ac:dyDescent="0.35">
      <c r="A190" s="245">
        <f>'ASA Wrksht'!$A$47</f>
        <v>46</v>
      </c>
      <c r="B190" s="174" t="str">
        <f>'ASA Wrksht'!$B$47</f>
        <v>Recovery Support - Individual</v>
      </c>
      <c r="C190" s="289" t="str">
        <f>'ASA Wrksht'!$C$47</f>
        <v>Client Specific Form</v>
      </c>
      <c r="D190" s="240">
        <f>VLOOKUP(B190,'CS and Rates'!$B$1:$D$77,3,FALSE)</f>
        <v>60.41</v>
      </c>
      <c r="E190" s="191"/>
      <c r="F190" s="97">
        <f>'ASA Wrksht'!$Z$47</f>
        <v>0</v>
      </c>
      <c r="G190" s="168">
        <f t="shared" si="67"/>
        <v>0</v>
      </c>
      <c r="H190" s="193"/>
      <c r="I190" s="169">
        <f t="shared" si="68"/>
        <v>0</v>
      </c>
      <c r="J190" s="192" t="str">
        <f t="shared" si="69"/>
        <v>XXXXXXXXXX</v>
      </c>
      <c r="K190" s="193"/>
      <c r="L190" s="163">
        <f t="shared" si="70"/>
        <v>0</v>
      </c>
    </row>
    <row r="191" spans="1:12" s="182" customFormat="1" ht="15" customHeight="1" x14ac:dyDescent="0.35">
      <c r="A191" s="245">
        <f>'ASA Wrksht'!$A$77</f>
        <v>48</v>
      </c>
      <c r="B191" s="174" t="str">
        <f>'ASA Wrksht'!$B$77</f>
        <v>Prevention - Indicated</v>
      </c>
      <c r="C191" s="289" t="str">
        <f>'ASA Wrksht'!$C$77</f>
        <v>Client Specific Form</v>
      </c>
      <c r="D191" s="240">
        <f>VLOOKUP(B191,'CS and Rates'!$B$1:$D$77,3,FALSE)</f>
        <v>72.33</v>
      </c>
      <c r="E191" s="191"/>
      <c r="F191" s="97">
        <f>'ASA Wrksht'!$Z$77</f>
        <v>0</v>
      </c>
      <c r="G191" s="168">
        <f t="shared" ref="G191" si="71">D191*F191</f>
        <v>0</v>
      </c>
      <c r="H191" s="193"/>
      <c r="I191" s="169">
        <f t="shared" ref="I191" si="72">ROUND(G191-H191,2)</f>
        <v>0</v>
      </c>
      <c r="J191" s="192" t="str">
        <f t="shared" ref="J191" si="73">IF(E191="","XXXXXXXXXX",ROUND(E191-H191,2))</f>
        <v>XXXXXXXXXX</v>
      </c>
      <c r="K191" s="193"/>
      <c r="L191" s="163">
        <f t="shared" ref="L191" si="74">IF(D191="",0,K191/D191)</f>
        <v>0</v>
      </c>
    </row>
    <row r="192" spans="1:12" s="182" customFormat="1" ht="15" customHeight="1" x14ac:dyDescent="0.35">
      <c r="A192" s="245">
        <f>'ASA Wrksht'!$A$61</f>
        <v>0</v>
      </c>
      <c r="B192" s="174">
        <f>'ASA Wrksht'!$B$61</f>
        <v>0</v>
      </c>
      <c r="C192" s="289">
        <f>'ASA Wrksht'!$F$61</f>
        <v>0</v>
      </c>
      <c r="D192" s="190"/>
      <c r="E192" s="191"/>
      <c r="F192" s="97">
        <f>'ASA Wrksht'!$Z$61</f>
        <v>0</v>
      </c>
      <c r="G192" s="168">
        <f t="shared" si="67"/>
        <v>0</v>
      </c>
      <c r="H192" s="193"/>
      <c r="I192" s="169">
        <f t="shared" si="68"/>
        <v>0</v>
      </c>
      <c r="J192" s="192" t="str">
        <f t="shared" si="69"/>
        <v>XXXXXXXXXX</v>
      </c>
      <c r="K192" s="193"/>
      <c r="L192" s="163">
        <f t="shared" si="70"/>
        <v>0</v>
      </c>
    </row>
    <row r="193" spans="1:12" s="182" customFormat="1" ht="15" customHeight="1" x14ac:dyDescent="0.35">
      <c r="A193" s="245">
        <f>'ASA Wrksht'!$A$62</f>
        <v>0</v>
      </c>
      <c r="B193" s="174">
        <f>'ASA Wrksht'!$B$62</f>
        <v>0</v>
      </c>
      <c r="C193" s="289">
        <f>'ASA Wrksht'!$F$62</f>
        <v>0</v>
      </c>
      <c r="D193" s="190"/>
      <c r="E193" s="191"/>
      <c r="F193" s="97">
        <f>'ASA Wrksht'!$Z$62</f>
        <v>0</v>
      </c>
      <c r="G193" s="168">
        <f t="shared" ref="G193" si="75">D193*F193</f>
        <v>0</v>
      </c>
      <c r="H193" s="193"/>
      <c r="I193" s="169">
        <f t="shared" ref="I193" si="76">ROUND(G193-H193,2)</f>
        <v>0</v>
      </c>
      <c r="J193" s="192" t="str">
        <f t="shared" ref="J193" si="77">IF(E193="","XXXXXXXXXX",ROUND(E193-H193,2))</f>
        <v>XXXXXXXXXX</v>
      </c>
      <c r="K193" s="193"/>
      <c r="L193" s="163">
        <f t="shared" ref="L193" si="78">IF(D193="",0,K193/D193)</f>
        <v>0</v>
      </c>
    </row>
    <row r="194" spans="1:12" s="182" customFormat="1" ht="6.75" customHeight="1" x14ac:dyDescent="0.35">
      <c r="A194" s="187"/>
      <c r="B194" s="188"/>
      <c r="C194" s="188"/>
      <c r="D194" s="189"/>
      <c r="J194" s="194"/>
    </row>
    <row r="195" spans="1:12" s="251" customFormat="1" ht="15" customHeight="1" thickBot="1" x14ac:dyDescent="0.4">
      <c r="A195" s="195" t="s">
        <v>289</v>
      </c>
      <c r="B195" s="330" t="str">
        <f>B185</f>
        <v>State Opioid Response Disc - Rec Comm Org - Year 2  - MSRC2</v>
      </c>
      <c r="C195" s="196"/>
      <c r="D195" s="197"/>
      <c r="E195" s="198"/>
      <c r="F195" s="235">
        <f>SUM(F185:F194)</f>
        <v>0</v>
      </c>
      <c r="G195" s="236">
        <f>SUM(G185:G194)</f>
        <v>0</v>
      </c>
      <c r="H195" s="236">
        <f>SUM(H185:H194)</f>
        <v>0</v>
      </c>
      <c r="I195" s="236">
        <f>SUM(I185:I194)</f>
        <v>0</v>
      </c>
      <c r="J195" s="237">
        <f>ROUND(E195-H195,2)</f>
        <v>0</v>
      </c>
      <c r="K195" s="308">
        <f>SUM(K185:K194)</f>
        <v>0</v>
      </c>
      <c r="L195" s="236">
        <f>SUM(L185:L194)</f>
        <v>0</v>
      </c>
    </row>
    <row r="196" spans="1:12" s="251" customFormat="1" ht="15" thickBot="1" x14ac:dyDescent="0.4">
      <c r="A196" s="187"/>
      <c r="B196" s="188"/>
      <c r="C196" s="188"/>
      <c r="D196" s="189"/>
      <c r="E196" s="238" t="str">
        <f>IF((SUM(E185:E194))&gt;E195,"Please check funding above","")</f>
        <v/>
      </c>
      <c r="K196" s="239">
        <f>MIN(J195,I195)</f>
        <v>0</v>
      </c>
      <c r="L196" s="311" t="s">
        <v>138</v>
      </c>
    </row>
    <row r="197" spans="1:12" s="251" customFormat="1" ht="15" customHeight="1" x14ac:dyDescent="0.35">
      <c r="A197" s="49"/>
      <c r="B197" s="313" t="s">
        <v>529</v>
      </c>
      <c r="C197" s="188"/>
      <c r="D197" s="189"/>
    </row>
    <row r="198" spans="1:12" s="182" customFormat="1" ht="15" customHeight="1" x14ac:dyDescent="0.35">
      <c r="A198" s="245">
        <f>'ASA Wrksht'!$A$34</f>
        <v>7</v>
      </c>
      <c r="B198" s="174" t="str">
        <f>'ASA Wrksht'!$B$34</f>
        <v>Drop-In/Self Help Centers</v>
      </c>
      <c r="C198" s="289" t="str">
        <f>'ASA Wrksht'!$C$34</f>
        <v>Client Specific Form</v>
      </c>
      <c r="D198" s="240">
        <f>VLOOKUP(B198,'CS and Rates'!$B$1:$D$77,3,FALSE)</f>
        <v>44.61</v>
      </c>
      <c r="E198" s="191"/>
      <c r="F198" s="97">
        <f>'ASA Wrksht'!$AA$34</f>
        <v>0</v>
      </c>
      <c r="G198" s="168">
        <f t="shared" ref="G198:G205" si="79">D198*F198</f>
        <v>0</v>
      </c>
      <c r="H198" s="193"/>
      <c r="I198" s="169">
        <f t="shared" ref="I198:I205" si="80">ROUND(G198-H198,2)</f>
        <v>0</v>
      </c>
      <c r="J198" s="192" t="str">
        <f t="shared" ref="J198:J205" si="81">IF(E198="","XXXXXXXXXX",ROUND(E198-H198,2))</f>
        <v>XXXXXXXXXX</v>
      </c>
      <c r="K198" s="193"/>
      <c r="L198" s="163">
        <f t="shared" ref="L198:L205" si="82">IF(D198="",0,K198/D198)</f>
        <v>0</v>
      </c>
    </row>
    <row r="199" spans="1:12" s="182" customFormat="1" ht="15" customHeight="1" x14ac:dyDescent="0.35">
      <c r="A199" s="245">
        <f>'ASA Wrksht'!$A$44</f>
        <v>15</v>
      </c>
      <c r="B199" s="174" t="str">
        <f>'ASA Wrksht'!$B$44</f>
        <v>Outreach (Client Specific)</v>
      </c>
      <c r="C199" s="289" t="str">
        <f>'ASA Wrksht'!$C$44</f>
        <v>Client Specific Form</v>
      </c>
      <c r="D199" s="240">
        <f>VLOOKUP(B199,'CS and Rates'!$B$1:$D$77,3,FALSE)</f>
        <v>57.62</v>
      </c>
      <c r="E199" s="191"/>
      <c r="F199" s="97">
        <f>'ASA Wrksht'!$AA$44</f>
        <v>0</v>
      </c>
      <c r="G199" s="168">
        <f t="shared" si="79"/>
        <v>0</v>
      </c>
      <c r="H199" s="193"/>
      <c r="I199" s="169">
        <f t="shared" si="80"/>
        <v>0</v>
      </c>
      <c r="J199" s="192" t="str">
        <f t="shared" si="81"/>
        <v>XXXXXXXXXX</v>
      </c>
      <c r="K199" s="193"/>
      <c r="L199" s="163">
        <f t="shared" si="82"/>
        <v>0</v>
      </c>
    </row>
    <row r="200" spans="1:12" s="182" customFormat="1" ht="15" customHeight="1" x14ac:dyDescent="0.35">
      <c r="A200" s="245">
        <f>'ASA Wrksht'!$A$45</f>
        <v>15</v>
      </c>
      <c r="B200" s="174" t="str">
        <f>'ASA Wrksht'!$B$45</f>
        <v>Outreach (Non-Client Specific)</v>
      </c>
      <c r="C200" s="289" t="str">
        <f>'ASA Wrksht'!$C$45</f>
        <v>Non-Client Specific Form</v>
      </c>
      <c r="D200" s="240">
        <f>VLOOKUP(B200,'CS and Rates'!$B$1:$D$77,3,FALSE)</f>
        <v>57.62</v>
      </c>
      <c r="E200" s="191"/>
      <c r="F200" s="97">
        <f>'ASA Wrksht'!$AA$45</f>
        <v>0</v>
      </c>
      <c r="G200" s="168">
        <f t="shared" si="79"/>
        <v>0</v>
      </c>
      <c r="H200" s="193"/>
      <c r="I200" s="169">
        <f t="shared" si="80"/>
        <v>0</v>
      </c>
      <c r="J200" s="192" t="str">
        <f t="shared" si="81"/>
        <v>XXXXXXXXXX</v>
      </c>
      <c r="K200" s="193"/>
      <c r="L200" s="163">
        <f t="shared" si="82"/>
        <v>0</v>
      </c>
    </row>
    <row r="201" spans="1:12" s="182" customFormat="1" ht="15" customHeight="1" x14ac:dyDescent="0.35">
      <c r="A201" s="245">
        <f>'ASA Wrksht'!$A$46</f>
        <v>47</v>
      </c>
      <c r="B201" s="174" t="str">
        <f>'ASA Wrksht'!$B$46</f>
        <v>Recovery Support - Group</v>
      </c>
      <c r="C201" s="289" t="str">
        <f>'ASA Wrksht'!$C$46</f>
        <v>Client Specific Form</v>
      </c>
      <c r="D201" s="240">
        <f>VLOOKUP(B201,'CS and Rates'!$B$1:$D$77,3,FALSE)</f>
        <v>15.1</v>
      </c>
      <c r="E201" s="191"/>
      <c r="F201" s="97">
        <f>'ASA Wrksht'!$AA$46</f>
        <v>0</v>
      </c>
      <c r="G201" s="168">
        <f t="shared" si="79"/>
        <v>0</v>
      </c>
      <c r="H201" s="193"/>
      <c r="I201" s="169">
        <f t="shared" si="80"/>
        <v>0</v>
      </c>
      <c r="J201" s="192" t="str">
        <f t="shared" si="81"/>
        <v>XXXXXXXXXX</v>
      </c>
      <c r="K201" s="193"/>
      <c r="L201" s="163">
        <f t="shared" si="82"/>
        <v>0</v>
      </c>
    </row>
    <row r="202" spans="1:12" s="182" customFormat="1" ht="15" customHeight="1" x14ac:dyDescent="0.35">
      <c r="A202" s="245">
        <f>'ASA Wrksht'!$A$47</f>
        <v>46</v>
      </c>
      <c r="B202" s="174" t="str">
        <f>'ASA Wrksht'!$B$47</f>
        <v>Recovery Support - Individual</v>
      </c>
      <c r="C202" s="289" t="str">
        <f>'ASA Wrksht'!$C$47</f>
        <v>Client Specific Form</v>
      </c>
      <c r="D202" s="240">
        <f>VLOOKUP(B202,'CS and Rates'!$B$1:$D$77,3,FALSE)</f>
        <v>60.41</v>
      </c>
      <c r="E202" s="191"/>
      <c r="F202" s="97">
        <f>'ASA Wrksht'!$AA$47</f>
        <v>0</v>
      </c>
      <c r="G202" s="168">
        <f t="shared" si="79"/>
        <v>0</v>
      </c>
      <c r="H202" s="193"/>
      <c r="I202" s="169">
        <f t="shared" si="80"/>
        <v>0</v>
      </c>
      <c r="J202" s="192" t="str">
        <f t="shared" si="81"/>
        <v>XXXXXXXXXX</v>
      </c>
      <c r="K202" s="193"/>
      <c r="L202" s="163">
        <f t="shared" si="82"/>
        <v>0</v>
      </c>
    </row>
    <row r="203" spans="1:12" s="182" customFormat="1" ht="15" customHeight="1" x14ac:dyDescent="0.35">
      <c r="A203" s="245">
        <f>'ASA Wrksht'!$A$77</f>
        <v>48</v>
      </c>
      <c r="B203" s="174" t="str">
        <f>'ASA Wrksht'!$B$77</f>
        <v>Prevention - Indicated</v>
      </c>
      <c r="C203" s="289" t="str">
        <f>'ASA Wrksht'!$C$77</f>
        <v>Client Specific Form</v>
      </c>
      <c r="D203" s="240">
        <f>VLOOKUP(B203,'CS and Rates'!$B$1:$D$77,3,FALSE)</f>
        <v>72.33</v>
      </c>
      <c r="E203" s="191"/>
      <c r="F203" s="97">
        <f>'ASA Wrksht'!$AA$77</f>
        <v>0</v>
      </c>
      <c r="G203" s="168">
        <f t="shared" si="79"/>
        <v>0</v>
      </c>
      <c r="H203" s="193"/>
      <c r="I203" s="169">
        <f t="shared" si="80"/>
        <v>0</v>
      </c>
      <c r="J203" s="192" t="str">
        <f t="shared" si="81"/>
        <v>XXXXXXXXXX</v>
      </c>
      <c r="K203" s="193"/>
      <c r="L203" s="163">
        <f t="shared" si="82"/>
        <v>0</v>
      </c>
    </row>
    <row r="204" spans="1:12" s="182" customFormat="1" ht="15" customHeight="1" x14ac:dyDescent="0.35">
      <c r="A204" s="245">
        <f>'ASA Wrksht'!$A$61</f>
        <v>0</v>
      </c>
      <c r="B204" s="174">
        <f>'ASA Wrksht'!$B$61</f>
        <v>0</v>
      </c>
      <c r="C204" s="289">
        <f>'ASA Wrksht'!$F$61</f>
        <v>0</v>
      </c>
      <c r="D204" s="190"/>
      <c r="E204" s="191"/>
      <c r="F204" s="97">
        <f>'ASA Wrksht'!$AA$61</f>
        <v>0</v>
      </c>
      <c r="G204" s="168">
        <f t="shared" si="79"/>
        <v>0</v>
      </c>
      <c r="H204" s="193"/>
      <c r="I204" s="169">
        <f t="shared" si="80"/>
        <v>0</v>
      </c>
      <c r="J204" s="192" t="str">
        <f t="shared" si="81"/>
        <v>XXXXXXXXXX</v>
      </c>
      <c r="K204" s="193"/>
      <c r="L204" s="163">
        <f t="shared" si="82"/>
        <v>0</v>
      </c>
    </row>
    <row r="205" spans="1:12" s="182" customFormat="1" ht="15" customHeight="1" x14ac:dyDescent="0.35">
      <c r="A205" s="245">
        <f>'ASA Wrksht'!$A$62</f>
        <v>0</v>
      </c>
      <c r="B205" s="174">
        <f>'ASA Wrksht'!$B$62</f>
        <v>0</v>
      </c>
      <c r="C205" s="289">
        <f>'ASA Wrksht'!$F$62</f>
        <v>0</v>
      </c>
      <c r="D205" s="190"/>
      <c r="E205" s="191"/>
      <c r="F205" s="97">
        <f>'ASA Wrksht'!$AA$62</f>
        <v>0</v>
      </c>
      <c r="G205" s="168">
        <f t="shared" si="79"/>
        <v>0</v>
      </c>
      <c r="H205" s="193"/>
      <c r="I205" s="169">
        <f t="shared" si="80"/>
        <v>0</v>
      </c>
      <c r="J205" s="192" t="str">
        <f t="shared" si="81"/>
        <v>XXXXXXXXXX</v>
      </c>
      <c r="K205" s="193"/>
      <c r="L205" s="163">
        <f t="shared" si="82"/>
        <v>0</v>
      </c>
    </row>
    <row r="206" spans="1:12" s="182" customFormat="1" ht="6.75" customHeight="1" x14ac:dyDescent="0.35">
      <c r="A206" s="187"/>
      <c r="B206" s="188"/>
      <c r="C206" s="188"/>
      <c r="D206" s="189"/>
      <c r="J206" s="194"/>
    </row>
    <row r="207" spans="1:12" s="251" customFormat="1" ht="15" customHeight="1" thickBot="1" x14ac:dyDescent="0.4">
      <c r="A207" s="195" t="s">
        <v>289</v>
      </c>
      <c r="B207" s="330" t="str">
        <f>B197</f>
        <v>State Opioid Response Disc - Rec Comm Org - Year 2  - MSRC3</v>
      </c>
      <c r="C207" s="196"/>
      <c r="D207" s="197"/>
      <c r="E207" s="198"/>
      <c r="F207" s="235">
        <f>SUM(F197:F206)</f>
        <v>0</v>
      </c>
      <c r="G207" s="236">
        <f>SUM(G197:G206)</f>
        <v>0</v>
      </c>
      <c r="H207" s="236">
        <f>SUM(H197:H206)</f>
        <v>0</v>
      </c>
      <c r="I207" s="236">
        <f>SUM(I197:I206)</f>
        <v>0</v>
      </c>
      <c r="J207" s="237">
        <f>ROUND(E207-H207,2)</f>
        <v>0</v>
      </c>
      <c r="K207" s="308">
        <f>SUM(K197:K206)</f>
        <v>0</v>
      </c>
      <c r="L207" s="236">
        <f>SUM(L197:L206)</f>
        <v>0</v>
      </c>
    </row>
    <row r="208" spans="1:12" s="251" customFormat="1" ht="15" thickBot="1" x14ac:dyDescent="0.4">
      <c r="A208" s="187"/>
      <c r="B208" s="188"/>
      <c r="C208" s="188"/>
      <c r="D208" s="189"/>
      <c r="E208" s="238" t="str">
        <f>IF((SUM(E197:E206))&gt;E207,"Please check funding above","")</f>
        <v/>
      </c>
      <c r="K208" s="239">
        <f>MIN(J207,I207)</f>
        <v>0</v>
      </c>
      <c r="L208" s="311" t="s">
        <v>138</v>
      </c>
    </row>
    <row r="209" spans="1:12" s="182" customFormat="1" ht="15" customHeight="1" x14ac:dyDescent="0.35">
      <c r="A209" s="49"/>
      <c r="B209" s="50" t="s">
        <v>496</v>
      </c>
      <c r="C209" s="188"/>
      <c r="D209" s="189"/>
    </row>
    <row r="210" spans="1:12" s="182" customFormat="1" ht="15" customHeight="1" x14ac:dyDescent="0.35">
      <c r="A210" s="245">
        <f>'ASA Wrksht'!A28</f>
        <v>29</v>
      </c>
      <c r="B210" s="174" t="str">
        <f>'ASA Wrksht'!B28</f>
        <v>Aftercare -  Individual</v>
      </c>
      <c r="C210" s="289" t="str">
        <f>'ASA Wrksht'!F28</f>
        <v>Hours</v>
      </c>
      <c r="D210" s="240">
        <f>VLOOKUP(B210,'CS and Rates'!$B$1:$D$77,3,FALSE)</f>
        <v>62.57</v>
      </c>
      <c r="E210" s="191"/>
      <c r="F210" s="97">
        <f>'ASA Wrksht'!O28</f>
        <v>0</v>
      </c>
      <c r="G210" s="168">
        <f t="shared" ref="G210" si="83">D210*F210</f>
        <v>0</v>
      </c>
      <c r="H210" s="193"/>
      <c r="I210" s="169">
        <f t="shared" ref="I210" si="84">ROUND(G210-H210,2)</f>
        <v>0</v>
      </c>
      <c r="J210" s="192" t="str">
        <f t="shared" ref="J210" si="85">IF(E210="","XXXXXXXXXX",ROUND(E210-H210,2))</f>
        <v>XXXXXXXXXX</v>
      </c>
      <c r="K210" s="193"/>
      <c r="L210" s="163">
        <f t="shared" ref="L210" si="86">IF(D210="",0,K210/D210)</f>
        <v>0</v>
      </c>
    </row>
    <row r="211" spans="1:12" s="182" customFormat="1" ht="15" customHeight="1" x14ac:dyDescent="0.35">
      <c r="A211" s="245">
        <f>'ASA Wrksht'!A30</f>
        <v>1</v>
      </c>
      <c r="B211" s="174" t="str">
        <f>'ASA Wrksht'!B30</f>
        <v>Assessment</v>
      </c>
      <c r="C211" s="289" t="str">
        <f>'ASA Wrksht'!F30</f>
        <v>Hours</v>
      </c>
      <c r="D211" s="240">
        <f>VLOOKUP(B211,'CS and Rates'!$B$1:$D$77,3,FALSE)</f>
        <v>89.4</v>
      </c>
      <c r="E211" s="191"/>
      <c r="F211" s="97">
        <f>'ASA Wrksht'!O30</f>
        <v>0</v>
      </c>
      <c r="G211" s="168">
        <f t="shared" ref="G211:G222" si="87">D211*F211</f>
        <v>0</v>
      </c>
      <c r="H211" s="193"/>
      <c r="I211" s="169">
        <f t="shared" ref="I211:I222" si="88">ROUND(G211-H211,2)</f>
        <v>0</v>
      </c>
      <c r="J211" s="192" t="str">
        <f t="shared" ref="J211:J222" si="89">IF(E211="","XXXXXXXXXX",ROUND(E211-H211,2))</f>
        <v>XXXXXXXXXX</v>
      </c>
      <c r="K211" s="193"/>
      <c r="L211" s="163">
        <f t="shared" ref="L211:L222" si="90">IF(D211="",0,K211/D211)</f>
        <v>0</v>
      </c>
    </row>
    <row r="212" spans="1:12" s="182" customFormat="1" ht="15" customHeight="1" x14ac:dyDescent="0.35">
      <c r="A212" s="245">
        <f>'ASA Wrksht'!A31</f>
        <v>2</v>
      </c>
      <c r="B212" s="174" t="str">
        <f>'ASA Wrksht'!B31</f>
        <v>Case Management</v>
      </c>
      <c r="C212" s="289" t="str">
        <f>'ASA Wrksht'!F31</f>
        <v>Hours</v>
      </c>
      <c r="D212" s="240">
        <f>VLOOKUP(B212,'CS and Rates'!$B$1:$D$77,3,FALSE)</f>
        <v>71.12</v>
      </c>
      <c r="E212" s="191"/>
      <c r="F212" s="97">
        <f>'ASA Wrksht'!O31</f>
        <v>0</v>
      </c>
      <c r="G212" s="168">
        <f t="shared" si="87"/>
        <v>0</v>
      </c>
      <c r="H212" s="193"/>
      <c r="I212" s="169">
        <f t="shared" si="88"/>
        <v>0</v>
      </c>
      <c r="J212" s="192" t="str">
        <f t="shared" si="89"/>
        <v>XXXXXXXXXX</v>
      </c>
      <c r="K212" s="193"/>
      <c r="L212" s="163">
        <f t="shared" si="90"/>
        <v>0</v>
      </c>
    </row>
    <row r="213" spans="1:12" s="182" customFormat="1" ht="15" customHeight="1" x14ac:dyDescent="0.35">
      <c r="A213" s="245">
        <f>'ASA Wrksht'!A35</f>
        <v>28</v>
      </c>
      <c r="B213" s="174" t="str">
        <f>'ASA Wrksht'!B35</f>
        <v>Incidental Expenses</v>
      </c>
      <c r="C213" s="289" t="str">
        <f>'ASA Wrksht'!F35</f>
        <v>1 Unit = $1.00</v>
      </c>
      <c r="D213" s="240">
        <f>VLOOKUP(B213,'CS and Rates'!$B$1:$D$77,3,FALSE)</f>
        <v>1</v>
      </c>
      <c r="E213" s="191"/>
      <c r="F213" s="97">
        <f>'ASA Wrksht'!O35</f>
        <v>0</v>
      </c>
      <c r="G213" s="168">
        <f t="shared" si="87"/>
        <v>0</v>
      </c>
      <c r="H213" s="193"/>
      <c r="I213" s="169">
        <f t="shared" si="88"/>
        <v>0</v>
      </c>
      <c r="J213" s="192" t="str">
        <f t="shared" si="89"/>
        <v>XXXXXXXXXX</v>
      </c>
      <c r="K213" s="193"/>
      <c r="L213" s="163">
        <f t="shared" si="90"/>
        <v>0</v>
      </c>
    </row>
    <row r="214" spans="1:12" s="182" customFormat="1" ht="15" customHeight="1" x14ac:dyDescent="0.35">
      <c r="A214" s="245">
        <f>'ASA Wrksht'!A44</f>
        <v>15</v>
      </c>
      <c r="B214" s="174" t="str">
        <f>'ASA Wrksht'!B44</f>
        <v>Outreach (Client Specific)</v>
      </c>
      <c r="C214" s="289" t="str">
        <f>'ASA Wrksht'!F44</f>
        <v>Hours</v>
      </c>
      <c r="D214" s="240">
        <f>VLOOKUP(B214,'CS and Rates'!$B$1:$D$77,3,FALSE)</f>
        <v>57.62</v>
      </c>
      <c r="E214" s="191"/>
      <c r="F214" s="97">
        <f>'ASA Wrksht'!O44</f>
        <v>0</v>
      </c>
      <c r="G214" s="168">
        <f t="shared" si="87"/>
        <v>0</v>
      </c>
      <c r="H214" s="193"/>
      <c r="I214" s="169">
        <f t="shared" si="88"/>
        <v>0</v>
      </c>
      <c r="J214" s="192" t="str">
        <f t="shared" si="89"/>
        <v>XXXXXXXXXX</v>
      </c>
      <c r="K214" s="193"/>
      <c r="L214" s="163">
        <f t="shared" si="90"/>
        <v>0</v>
      </c>
    </row>
    <row r="215" spans="1:12" s="182" customFormat="1" ht="15" customHeight="1" x14ac:dyDescent="0.35">
      <c r="A215" s="245">
        <f>'ASA Wrksht'!A45</f>
        <v>15</v>
      </c>
      <c r="B215" s="174" t="str">
        <f>'ASA Wrksht'!B45</f>
        <v>Outreach (Non-Client Specific)</v>
      </c>
      <c r="C215" s="289" t="str">
        <f>'ASA Wrksht'!F45</f>
        <v>Hours</v>
      </c>
      <c r="D215" s="240">
        <f>VLOOKUP(B215,'CS and Rates'!$B$1:$D$77,3,FALSE)</f>
        <v>57.62</v>
      </c>
      <c r="E215" s="191"/>
      <c r="F215" s="97">
        <f>'ASA Wrksht'!O45</f>
        <v>0</v>
      </c>
      <c r="G215" s="168">
        <f t="shared" si="87"/>
        <v>0</v>
      </c>
      <c r="H215" s="193"/>
      <c r="I215" s="169">
        <f t="shared" si="88"/>
        <v>0</v>
      </c>
      <c r="J215" s="192" t="str">
        <f t="shared" si="89"/>
        <v>XXXXXXXXXX</v>
      </c>
      <c r="K215" s="193"/>
      <c r="L215" s="163">
        <f t="shared" si="90"/>
        <v>0</v>
      </c>
    </row>
    <row r="216" spans="1:12" s="182" customFormat="1" ht="15" customHeight="1" x14ac:dyDescent="0.35">
      <c r="A216" s="245">
        <f>'ASA Wrksht'!A46</f>
        <v>47</v>
      </c>
      <c r="B216" s="174" t="str">
        <f>'ASA Wrksht'!B46</f>
        <v>Recovery Support - Group</v>
      </c>
      <c r="C216" s="289" t="str">
        <f>'ASA Wrksht'!F46</f>
        <v>Hours</v>
      </c>
      <c r="D216" s="240">
        <f>VLOOKUP(B216,'CS and Rates'!$B$1:$D$77,3,FALSE)</f>
        <v>15.1</v>
      </c>
      <c r="E216" s="191"/>
      <c r="F216" s="97">
        <f>'ASA Wrksht'!O46</f>
        <v>0</v>
      </c>
      <c r="G216" s="168">
        <f t="shared" si="87"/>
        <v>0</v>
      </c>
      <c r="H216" s="193"/>
      <c r="I216" s="169">
        <f t="shared" si="88"/>
        <v>0</v>
      </c>
      <c r="J216" s="192" t="str">
        <f t="shared" si="89"/>
        <v>XXXXXXXXXX</v>
      </c>
      <c r="K216" s="193"/>
      <c r="L216" s="163">
        <f t="shared" si="90"/>
        <v>0</v>
      </c>
    </row>
    <row r="217" spans="1:12" s="182" customFormat="1" ht="15" customHeight="1" x14ac:dyDescent="0.35">
      <c r="A217" s="245">
        <f>'ASA Wrksht'!A47</f>
        <v>46</v>
      </c>
      <c r="B217" s="174" t="str">
        <f>'ASA Wrksht'!B47</f>
        <v>Recovery Support - Individual</v>
      </c>
      <c r="C217" s="289" t="str">
        <f>'ASA Wrksht'!F47</f>
        <v>Hours</v>
      </c>
      <c r="D217" s="240">
        <f>VLOOKUP(B217,'CS and Rates'!$B$1:$D$77,3,FALSE)</f>
        <v>60.41</v>
      </c>
      <c r="E217" s="191"/>
      <c r="F217" s="97">
        <f>'ASA Wrksht'!O47</f>
        <v>0</v>
      </c>
      <c r="G217" s="168">
        <f t="shared" si="87"/>
        <v>0</v>
      </c>
      <c r="H217" s="193"/>
      <c r="I217" s="169">
        <f t="shared" si="88"/>
        <v>0</v>
      </c>
      <c r="J217" s="192" t="str">
        <f t="shared" si="89"/>
        <v>XXXXXXXXXX</v>
      </c>
      <c r="K217" s="193"/>
      <c r="L217" s="163">
        <f t="shared" si="90"/>
        <v>0</v>
      </c>
    </row>
    <row r="218" spans="1:12" s="182" customFormat="1" ht="15" customHeight="1" x14ac:dyDescent="0.35">
      <c r="A218" s="245">
        <f>'ASA Wrksht'!A67</f>
        <v>4</v>
      </c>
      <c r="B218" s="174" t="str">
        <f>'ASA Wrksht'!B67</f>
        <v>Crisis Support/Emergency - Client Specific</v>
      </c>
      <c r="C218" s="289" t="str">
        <f>'ASA Wrksht'!F67</f>
        <v>Hours</v>
      </c>
      <c r="D218" s="240">
        <f>VLOOKUP(B218,'CS and Rates'!$B$1:$D$77,3,FALSE)</f>
        <v>66.34</v>
      </c>
      <c r="E218" s="191"/>
      <c r="F218" s="97">
        <f>'ASA Wrksht'!O67</f>
        <v>0</v>
      </c>
      <c r="G218" s="168">
        <f t="shared" si="87"/>
        <v>0</v>
      </c>
      <c r="H218" s="193"/>
      <c r="I218" s="169">
        <f t="shared" si="88"/>
        <v>0</v>
      </c>
      <c r="J218" s="192" t="str">
        <f t="shared" si="89"/>
        <v>XXXXXXXXXX</v>
      </c>
      <c r="K218" s="193"/>
      <c r="L218" s="163">
        <f t="shared" si="90"/>
        <v>0</v>
      </c>
    </row>
    <row r="219" spans="1:12" s="182" customFormat="1" ht="15" customHeight="1" x14ac:dyDescent="0.35">
      <c r="A219" s="245">
        <f>'ASA Wrksht'!A68</f>
        <v>4</v>
      </c>
      <c r="B219" s="174" t="str">
        <f>'ASA Wrksht'!B68</f>
        <v>Crisis Support/Emergency - Non-Client Specific</v>
      </c>
      <c r="C219" s="289" t="str">
        <f>'ASA Wrksht'!F68</f>
        <v>Hours</v>
      </c>
      <c r="D219" s="240">
        <f>VLOOKUP(B219,'CS and Rates'!$B$1:$D$77,3,FALSE)</f>
        <v>66.34</v>
      </c>
      <c r="E219" s="191"/>
      <c r="F219" s="97">
        <f>'ASA Wrksht'!O68</f>
        <v>0</v>
      </c>
      <c r="G219" s="168">
        <f t="shared" si="87"/>
        <v>0</v>
      </c>
      <c r="H219" s="193"/>
      <c r="I219" s="169">
        <f t="shared" si="88"/>
        <v>0</v>
      </c>
      <c r="J219" s="192" t="str">
        <f t="shared" si="89"/>
        <v>XXXXXXXXXX</v>
      </c>
      <c r="K219" s="193"/>
      <c r="L219" s="163">
        <f t="shared" si="90"/>
        <v>0</v>
      </c>
    </row>
    <row r="220" spans="1:12" s="182" customFormat="1" ht="15" customHeight="1" x14ac:dyDescent="0.35">
      <c r="A220" s="245">
        <f>'ASA Wrksht'!A36</f>
        <v>30</v>
      </c>
      <c r="B220" s="174" t="str">
        <f>'ASA Wrksht'!B36</f>
        <v>Information and Referal</v>
      </c>
      <c r="C220" s="289" t="str">
        <f>'ASA Wrksht'!F36</f>
        <v>Hours</v>
      </c>
      <c r="D220" s="240">
        <f>VLOOKUP(B220,'CS and Rates'!$B$1:$D$77,3,FALSE)</f>
        <v>32.03</v>
      </c>
      <c r="E220" s="191"/>
      <c r="F220" s="97">
        <f>'ASA Wrksht'!O36</f>
        <v>0</v>
      </c>
      <c r="G220" s="168">
        <f t="shared" si="87"/>
        <v>0</v>
      </c>
      <c r="H220" s="193"/>
      <c r="I220" s="169">
        <f t="shared" si="88"/>
        <v>0</v>
      </c>
      <c r="J220" s="192" t="str">
        <f t="shared" si="89"/>
        <v>XXXXXXXXXX</v>
      </c>
      <c r="K220" s="193"/>
      <c r="L220" s="163">
        <f t="shared" si="90"/>
        <v>0</v>
      </c>
    </row>
    <row r="221" spans="1:12" s="182" customFormat="1" ht="15" customHeight="1" x14ac:dyDescent="0.35">
      <c r="A221" s="245">
        <f>'ASA Wrksht'!A61</f>
        <v>0</v>
      </c>
      <c r="B221" s="174">
        <f>'ASA Wrksht'!B61</f>
        <v>0</v>
      </c>
      <c r="C221" s="289">
        <f>'ASA Wrksht'!F61</f>
        <v>0</v>
      </c>
      <c r="D221" s="190"/>
      <c r="E221" s="191"/>
      <c r="F221" s="97">
        <f>'ASA Wrksht'!O61</f>
        <v>0</v>
      </c>
      <c r="G221" s="168">
        <f t="shared" si="87"/>
        <v>0</v>
      </c>
      <c r="H221" s="193"/>
      <c r="I221" s="169">
        <f t="shared" si="88"/>
        <v>0</v>
      </c>
      <c r="J221" s="192" t="str">
        <f t="shared" si="89"/>
        <v>XXXXXXXXXX</v>
      </c>
      <c r="K221" s="193"/>
      <c r="L221" s="163">
        <f t="shared" si="90"/>
        <v>0</v>
      </c>
    </row>
    <row r="222" spans="1:12" s="182" customFormat="1" ht="15" customHeight="1" x14ac:dyDescent="0.35">
      <c r="A222" s="245">
        <f>'ASA Wrksht'!A62</f>
        <v>0</v>
      </c>
      <c r="B222" s="174">
        <f>'ASA Wrksht'!B62</f>
        <v>0</v>
      </c>
      <c r="C222" s="289">
        <f>'ASA Wrksht'!F62</f>
        <v>0</v>
      </c>
      <c r="D222" s="190"/>
      <c r="E222" s="191"/>
      <c r="F222" s="97">
        <f>'ASA Wrksht'!O62</f>
        <v>0</v>
      </c>
      <c r="G222" s="168">
        <f t="shared" si="87"/>
        <v>0</v>
      </c>
      <c r="H222" s="193"/>
      <c r="I222" s="169">
        <f t="shared" si="88"/>
        <v>0</v>
      </c>
      <c r="J222" s="192" t="str">
        <f t="shared" si="89"/>
        <v>XXXXXXXXXX</v>
      </c>
      <c r="K222" s="193"/>
      <c r="L222" s="163">
        <f t="shared" si="90"/>
        <v>0</v>
      </c>
    </row>
    <row r="223" spans="1:12" s="182" customFormat="1" ht="6.75" customHeight="1" x14ac:dyDescent="0.35">
      <c r="A223" s="187"/>
      <c r="B223" s="188"/>
      <c r="C223" s="188"/>
      <c r="D223" s="189"/>
      <c r="J223" s="194"/>
    </row>
    <row r="224" spans="1:12" s="182" customFormat="1" ht="15" customHeight="1" thickBot="1" x14ac:dyDescent="0.4">
      <c r="A224" s="195" t="s">
        <v>289</v>
      </c>
      <c r="B224" s="196" t="str">
        <f>B209</f>
        <v>Partnership for Success - Hospital Pilot - Year 4 - MS0H4</v>
      </c>
      <c r="C224" s="196"/>
      <c r="D224" s="197"/>
      <c r="E224" s="198"/>
      <c r="F224" s="199">
        <f>SUM(F209:F223)</f>
        <v>0</v>
      </c>
      <c r="G224" s="205">
        <f>SUM(G209:G223)</f>
        <v>0</v>
      </c>
      <c r="H224" s="205">
        <f>SUM(H209:H223)</f>
        <v>0</v>
      </c>
      <c r="I224" s="205">
        <f>SUM(I209:I223)</f>
        <v>0</v>
      </c>
      <c r="J224" s="200">
        <f>ROUND(E224-H224,2)</f>
        <v>0</v>
      </c>
      <c r="K224" s="201">
        <f>SUM(K209:K223)</f>
        <v>0</v>
      </c>
      <c r="L224" s="205">
        <f>SUM(L209:L223)</f>
        <v>0</v>
      </c>
    </row>
    <row r="225" spans="1:12" s="182" customFormat="1" ht="15" thickBot="1" x14ac:dyDescent="0.4">
      <c r="A225" s="187"/>
      <c r="B225" s="188"/>
      <c r="C225" s="188"/>
      <c r="D225" s="189"/>
      <c r="E225" s="202" t="str">
        <f>IF((SUM(E209:E223))&gt;E224,"Please check funding above","")</f>
        <v/>
      </c>
      <c r="K225" s="203">
        <f>MIN(J224,I224)</f>
        <v>0</v>
      </c>
      <c r="L225" s="204" t="s">
        <v>138</v>
      </c>
    </row>
    <row r="226" spans="1:12" s="182" customFormat="1" ht="15" customHeight="1" x14ac:dyDescent="0.35">
      <c r="A226" s="49"/>
      <c r="B226" s="50" t="s">
        <v>497</v>
      </c>
      <c r="C226" s="188"/>
      <c r="D226" s="189"/>
    </row>
    <row r="227" spans="1:12" s="182" customFormat="1" ht="15" customHeight="1" x14ac:dyDescent="0.35">
      <c r="A227" s="245">
        <f>'ASA Wrksht'!A28</f>
        <v>29</v>
      </c>
      <c r="B227" s="174" t="str">
        <f>'ASA Wrksht'!B28</f>
        <v>Aftercare -  Individual</v>
      </c>
      <c r="C227" s="289" t="str">
        <f>'ASA Wrksht'!F28</f>
        <v>Hours</v>
      </c>
      <c r="D227" s="240">
        <f>VLOOKUP(B227,'CS and Rates'!$B$1:$D$77,3,FALSE)</f>
        <v>62.57</v>
      </c>
      <c r="E227" s="191"/>
      <c r="F227" s="97">
        <f>'ASA Wrksht'!P28</f>
        <v>0</v>
      </c>
      <c r="G227" s="168">
        <f t="shared" ref="G227:G238" si="91">D227*F227</f>
        <v>0</v>
      </c>
      <c r="H227" s="193"/>
      <c r="I227" s="169">
        <f t="shared" ref="I227:I238" si="92">ROUND(G227-H227,2)</f>
        <v>0</v>
      </c>
      <c r="J227" s="192" t="str">
        <f t="shared" ref="J227:J238" si="93">IF(E227="","XXXXXXXXXX",ROUND(E227-H227,2))</f>
        <v>XXXXXXXXXX</v>
      </c>
      <c r="K227" s="193"/>
      <c r="L227" s="163">
        <f t="shared" ref="L227:L238" si="94">IF(D227="",0,K227/D227)</f>
        <v>0</v>
      </c>
    </row>
    <row r="228" spans="1:12" s="182" customFormat="1" ht="15" customHeight="1" x14ac:dyDescent="0.35">
      <c r="A228" s="245">
        <f>'ASA Wrksht'!A30</f>
        <v>1</v>
      </c>
      <c r="B228" s="174" t="str">
        <f>'ASA Wrksht'!B30</f>
        <v>Assessment</v>
      </c>
      <c r="C228" s="289" t="str">
        <f>'ASA Wrksht'!F30</f>
        <v>Hours</v>
      </c>
      <c r="D228" s="240">
        <f>VLOOKUP(B228,'CS and Rates'!$B$1:$D$77,3,FALSE)</f>
        <v>89.4</v>
      </c>
      <c r="E228" s="191"/>
      <c r="F228" s="97">
        <f>'ASA Wrksht'!P30</f>
        <v>0</v>
      </c>
      <c r="G228" s="168">
        <f t="shared" si="91"/>
        <v>0</v>
      </c>
      <c r="H228" s="193"/>
      <c r="I228" s="169">
        <f t="shared" si="92"/>
        <v>0</v>
      </c>
      <c r="J228" s="192" t="str">
        <f t="shared" si="93"/>
        <v>XXXXXXXXXX</v>
      </c>
      <c r="K228" s="193"/>
      <c r="L228" s="163">
        <f t="shared" si="94"/>
        <v>0</v>
      </c>
    </row>
    <row r="229" spans="1:12" s="182" customFormat="1" ht="15" customHeight="1" x14ac:dyDescent="0.35">
      <c r="A229" s="245">
        <f>'ASA Wrksht'!A31</f>
        <v>2</v>
      </c>
      <c r="B229" s="174" t="str">
        <f>'ASA Wrksht'!B31</f>
        <v>Case Management</v>
      </c>
      <c r="C229" s="289" t="str">
        <f>'ASA Wrksht'!F31</f>
        <v>Hours</v>
      </c>
      <c r="D229" s="240">
        <f>VLOOKUP(B229,'CS and Rates'!$B$1:$D$77,3,FALSE)</f>
        <v>71.12</v>
      </c>
      <c r="E229" s="191"/>
      <c r="F229" s="97">
        <f>'ASA Wrksht'!P31</f>
        <v>0</v>
      </c>
      <c r="G229" s="168">
        <f t="shared" ref="G229" si="95">D229*F229</f>
        <v>0</v>
      </c>
      <c r="H229" s="193"/>
      <c r="I229" s="169">
        <f t="shared" ref="I229" si="96">ROUND(G229-H229,2)</f>
        <v>0</v>
      </c>
      <c r="J229" s="192" t="str">
        <f t="shared" ref="J229" si="97">IF(E229="","XXXXXXXXXX",ROUND(E229-H229,2))</f>
        <v>XXXXXXXXXX</v>
      </c>
      <c r="K229" s="193"/>
      <c r="L229" s="163">
        <f t="shared" ref="L229" si="98">IF(D229="",0,K229/D229)</f>
        <v>0</v>
      </c>
    </row>
    <row r="230" spans="1:12" s="182" customFormat="1" ht="15" customHeight="1" x14ac:dyDescent="0.35">
      <c r="A230" s="245">
        <f>'ASA Wrksht'!A35</f>
        <v>28</v>
      </c>
      <c r="B230" s="174" t="str">
        <f>'ASA Wrksht'!B35</f>
        <v>Incidental Expenses</v>
      </c>
      <c r="C230" s="289" t="str">
        <f>'ASA Wrksht'!F35</f>
        <v>1 Unit = $1.00</v>
      </c>
      <c r="D230" s="240">
        <f>VLOOKUP(B230,'CS and Rates'!$B$1:$D$77,3,FALSE)</f>
        <v>1</v>
      </c>
      <c r="E230" s="191"/>
      <c r="F230" s="97">
        <f>'ASA Wrksht'!P35</f>
        <v>0</v>
      </c>
      <c r="G230" s="168">
        <f t="shared" si="91"/>
        <v>0</v>
      </c>
      <c r="H230" s="193"/>
      <c r="I230" s="169">
        <f t="shared" si="92"/>
        <v>0</v>
      </c>
      <c r="J230" s="192" t="str">
        <f t="shared" si="93"/>
        <v>XXXXXXXXXX</v>
      </c>
      <c r="K230" s="193"/>
      <c r="L230" s="163">
        <f t="shared" si="94"/>
        <v>0</v>
      </c>
    </row>
    <row r="231" spans="1:12" s="182" customFormat="1" ht="15" customHeight="1" x14ac:dyDescent="0.35">
      <c r="A231" s="245">
        <f>'ASA Wrksht'!A36</f>
        <v>30</v>
      </c>
      <c r="B231" s="174" t="str">
        <f>'ASA Wrksht'!B36</f>
        <v>Information and Referal</v>
      </c>
      <c r="C231" s="289" t="str">
        <f>'ASA Wrksht'!F36</f>
        <v>Hours</v>
      </c>
      <c r="D231" s="240">
        <f>VLOOKUP(B231,'CS and Rates'!$B$1:$D$77,3,FALSE)</f>
        <v>32.03</v>
      </c>
      <c r="E231" s="191"/>
      <c r="F231" s="97">
        <f>'ASA Wrksht'!P36</f>
        <v>0</v>
      </c>
      <c r="G231" s="168">
        <f t="shared" ref="G231" si="99">D231*F231</f>
        <v>0</v>
      </c>
      <c r="H231" s="193"/>
      <c r="I231" s="169">
        <f t="shared" ref="I231" si="100">ROUND(G231-H231,2)</f>
        <v>0</v>
      </c>
      <c r="J231" s="192" t="str">
        <f t="shared" ref="J231" si="101">IF(E231="","XXXXXXXXXX",ROUND(E231-H231,2))</f>
        <v>XXXXXXXXXX</v>
      </c>
      <c r="K231" s="193"/>
      <c r="L231" s="163">
        <f t="shared" ref="L231" si="102">IF(D231="",0,K231/D231)</f>
        <v>0</v>
      </c>
    </row>
    <row r="232" spans="1:12" s="182" customFormat="1" ht="15" customHeight="1" x14ac:dyDescent="0.35">
      <c r="A232" s="245">
        <f>'ASA Wrksht'!A44</f>
        <v>15</v>
      </c>
      <c r="B232" s="174" t="str">
        <f>'ASA Wrksht'!B44</f>
        <v>Outreach (Client Specific)</v>
      </c>
      <c r="C232" s="289" t="str">
        <f>'ASA Wrksht'!F44</f>
        <v>Hours</v>
      </c>
      <c r="D232" s="240">
        <f>VLOOKUP(B232,'CS and Rates'!$B$1:$D$77,3,FALSE)</f>
        <v>57.62</v>
      </c>
      <c r="E232" s="191"/>
      <c r="F232" s="97">
        <f>'ASA Wrksht'!P44</f>
        <v>0</v>
      </c>
      <c r="G232" s="168">
        <f>'ASA Wrksht'!P44</f>
        <v>0</v>
      </c>
      <c r="H232" s="193"/>
      <c r="I232" s="169">
        <f t="shared" si="92"/>
        <v>0</v>
      </c>
      <c r="J232" s="192" t="str">
        <f t="shared" si="93"/>
        <v>XXXXXXXXXX</v>
      </c>
      <c r="K232" s="193"/>
      <c r="L232" s="163">
        <f t="shared" si="94"/>
        <v>0</v>
      </c>
    </row>
    <row r="233" spans="1:12" s="182" customFormat="1" ht="15" customHeight="1" x14ac:dyDescent="0.35">
      <c r="A233" s="245">
        <f>'ASA Wrksht'!A45</f>
        <v>15</v>
      </c>
      <c r="B233" s="174" t="str">
        <f>'ASA Wrksht'!B45</f>
        <v>Outreach (Non-Client Specific)</v>
      </c>
      <c r="C233" s="289" t="str">
        <f>'ASA Wrksht'!F45</f>
        <v>Hours</v>
      </c>
      <c r="D233" s="240">
        <f>VLOOKUP(B233,'CS and Rates'!$B$1:$D$77,3,FALSE)</f>
        <v>57.62</v>
      </c>
      <c r="E233" s="191"/>
      <c r="F233" s="97">
        <f>'ASA Wrksht'!P45</f>
        <v>0</v>
      </c>
      <c r="G233" s="168">
        <f>'ASA Wrksht'!P45</f>
        <v>0</v>
      </c>
      <c r="H233" s="193"/>
      <c r="I233" s="169">
        <f t="shared" ref="I233:I234" si="103">ROUND(G233-H233,2)</f>
        <v>0</v>
      </c>
      <c r="J233" s="192" t="str">
        <f t="shared" ref="J233:J234" si="104">IF(E233="","XXXXXXXXXX",ROUND(E233-H233,2))</f>
        <v>XXXXXXXXXX</v>
      </c>
      <c r="K233" s="193"/>
      <c r="L233" s="163">
        <f t="shared" ref="L233:L234" si="105">IF(D233="",0,K233/D233)</f>
        <v>0</v>
      </c>
    </row>
    <row r="234" spans="1:12" s="182" customFormat="1" ht="15" customHeight="1" x14ac:dyDescent="0.35">
      <c r="A234" s="245">
        <f>'ASA Wrksht'!A46</f>
        <v>47</v>
      </c>
      <c r="B234" s="174" t="str">
        <f>'ASA Wrksht'!B46</f>
        <v>Recovery Support - Group</v>
      </c>
      <c r="C234" s="289" t="str">
        <f>'ASA Wrksht'!F46</f>
        <v>Hours</v>
      </c>
      <c r="D234" s="240">
        <f>VLOOKUP(B234,'CS and Rates'!$B$1:$D$77,3,FALSE)</f>
        <v>15.1</v>
      </c>
      <c r="E234" s="191"/>
      <c r="F234" s="97">
        <f>'ASA Wrksht'!P46</f>
        <v>0</v>
      </c>
      <c r="G234" s="168">
        <f>'ASA Wrksht'!P46</f>
        <v>0</v>
      </c>
      <c r="H234" s="193"/>
      <c r="I234" s="169">
        <f t="shared" si="103"/>
        <v>0</v>
      </c>
      <c r="J234" s="192" t="str">
        <f t="shared" si="104"/>
        <v>XXXXXXXXXX</v>
      </c>
      <c r="K234" s="193"/>
      <c r="L234" s="163">
        <f t="shared" si="105"/>
        <v>0</v>
      </c>
    </row>
    <row r="235" spans="1:12" s="182" customFormat="1" ht="15" customHeight="1" x14ac:dyDescent="0.35">
      <c r="A235" s="245">
        <f>'ASA Wrksht'!A47</f>
        <v>46</v>
      </c>
      <c r="B235" s="174" t="str">
        <f>'ASA Wrksht'!B47</f>
        <v>Recovery Support - Individual</v>
      </c>
      <c r="C235" s="289" t="str">
        <f>'ASA Wrksht'!F47</f>
        <v>Hours</v>
      </c>
      <c r="D235" s="240">
        <f>VLOOKUP(B235,'CS and Rates'!$B$1:$D$77,3,FALSE)</f>
        <v>60.41</v>
      </c>
      <c r="E235" s="191"/>
      <c r="F235" s="97">
        <f>'ASA Wrksht'!P47</f>
        <v>0</v>
      </c>
      <c r="G235" s="168">
        <f>'ASA Wrksht'!P47</f>
        <v>0</v>
      </c>
      <c r="H235" s="193"/>
      <c r="I235" s="169">
        <f t="shared" ref="I235" si="106">ROUND(G235-H235,2)</f>
        <v>0</v>
      </c>
      <c r="J235" s="192" t="str">
        <f t="shared" ref="J235" si="107">IF(E235="","XXXXXXXXXX",ROUND(E235-H235,2))</f>
        <v>XXXXXXXXXX</v>
      </c>
      <c r="K235" s="193"/>
      <c r="L235" s="163">
        <f t="shared" ref="L235" si="108">IF(D235="",0,K235/D235)</f>
        <v>0</v>
      </c>
    </row>
    <row r="236" spans="1:12" s="182" customFormat="1" ht="15" customHeight="1" x14ac:dyDescent="0.35">
      <c r="A236" s="245">
        <f>'ASA Wrksht'!A67</f>
        <v>4</v>
      </c>
      <c r="B236" s="174" t="str">
        <f>'ASA Wrksht'!B67</f>
        <v>Crisis Support/Emergency - Client Specific</v>
      </c>
      <c r="C236" s="289" t="str">
        <f>'ASA Wrksht'!F67</f>
        <v>Hours</v>
      </c>
      <c r="D236" s="240">
        <f>VLOOKUP(B236,'CS and Rates'!$B$1:$D$77,3,FALSE)</f>
        <v>66.34</v>
      </c>
      <c r="E236" s="191"/>
      <c r="F236" s="97">
        <f>'ASA Wrksht'!P67</f>
        <v>0</v>
      </c>
      <c r="G236" s="168">
        <f t="shared" si="91"/>
        <v>0</v>
      </c>
      <c r="H236" s="193"/>
      <c r="I236" s="169">
        <f t="shared" si="92"/>
        <v>0</v>
      </c>
      <c r="J236" s="192" t="str">
        <f t="shared" si="93"/>
        <v>XXXXXXXXXX</v>
      </c>
      <c r="K236" s="193"/>
      <c r="L236" s="163">
        <f t="shared" si="94"/>
        <v>0</v>
      </c>
    </row>
    <row r="237" spans="1:12" s="182" customFormat="1" ht="15" customHeight="1" x14ac:dyDescent="0.35">
      <c r="A237" s="245">
        <f>'ASA Wrksht'!A68</f>
        <v>4</v>
      </c>
      <c r="B237" s="174" t="str">
        <f>'ASA Wrksht'!B68</f>
        <v>Crisis Support/Emergency - Non-Client Specific</v>
      </c>
      <c r="C237" s="289" t="str">
        <f>'ASA Wrksht'!F68</f>
        <v>Hours</v>
      </c>
      <c r="D237" s="240">
        <f>VLOOKUP(B237,'CS and Rates'!$B$1:$D$77,3,FALSE)</f>
        <v>66.34</v>
      </c>
      <c r="E237" s="191"/>
      <c r="F237" s="97">
        <f>'ASA Wrksht'!P68</f>
        <v>0</v>
      </c>
      <c r="G237" s="168">
        <f t="shared" ref="G237" si="109">D237*F237</f>
        <v>0</v>
      </c>
      <c r="H237" s="193"/>
      <c r="I237" s="169">
        <f t="shared" ref="I237" si="110">ROUND(G237-H237,2)</f>
        <v>0</v>
      </c>
      <c r="J237" s="192" t="str">
        <f t="shared" ref="J237" si="111">IF(E237="","XXXXXXXXXX",ROUND(E237-H237,2))</f>
        <v>XXXXXXXXXX</v>
      </c>
      <c r="K237" s="193"/>
      <c r="L237" s="163">
        <f t="shared" ref="L237" si="112">IF(D237="",0,K237/D237)</f>
        <v>0</v>
      </c>
    </row>
    <row r="238" spans="1:12" s="182" customFormat="1" ht="15" customHeight="1" x14ac:dyDescent="0.35">
      <c r="A238" s="245">
        <f>'ASA Wrksht'!A61</f>
        <v>0</v>
      </c>
      <c r="B238" s="174">
        <f>'ASA Wrksht'!B61</f>
        <v>0</v>
      </c>
      <c r="C238" s="289">
        <f>'ASA Wrksht'!F61</f>
        <v>0</v>
      </c>
      <c r="D238" s="190"/>
      <c r="E238" s="191"/>
      <c r="F238" s="97">
        <f>'ASA Wrksht'!P61</f>
        <v>0</v>
      </c>
      <c r="G238" s="168">
        <f t="shared" si="91"/>
        <v>0</v>
      </c>
      <c r="H238" s="193"/>
      <c r="I238" s="169">
        <f t="shared" si="92"/>
        <v>0</v>
      </c>
      <c r="J238" s="192" t="str">
        <f t="shared" si="93"/>
        <v>XXXXXXXXXX</v>
      </c>
      <c r="K238" s="193"/>
      <c r="L238" s="163">
        <f t="shared" si="94"/>
        <v>0</v>
      </c>
    </row>
    <row r="239" spans="1:12" s="182" customFormat="1" ht="15" customHeight="1" x14ac:dyDescent="0.35">
      <c r="A239" s="245">
        <f>'ASA Wrksht'!A62</f>
        <v>0</v>
      </c>
      <c r="B239" s="174">
        <f>'ASA Wrksht'!B62</f>
        <v>0</v>
      </c>
      <c r="C239" s="289">
        <f>'ASA Wrksht'!F62</f>
        <v>0</v>
      </c>
      <c r="D239" s="190"/>
      <c r="E239" s="191"/>
      <c r="F239" s="97">
        <f>'ASA Wrksht'!P62</f>
        <v>0</v>
      </c>
      <c r="G239" s="168">
        <f t="shared" ref="G239" si="113">D239*F239</f>
        <v>0</v>
      </c>
      <c r="H239" s="193"/>
      <c r="I239" s="169">
        <f t="shared" ref="I239" si="114">ROUND(G239-H239,2)</f>
        <v>0</v>
      </c>
      <c r="J239" s="192" t="str">
        <f t="shared" ref="J239" si="115">IF(E239="","XXXXXXXXXX",ROUND(E239-H239,2))</f>
        <v>XXXXXXXXXX</v>
      </c>
      <c r="K239" s="193"/>
      <c r="L239" s="163">
        <f t="shared" ref="L239" si="116">IF(D239="",0,K239/D239)</f>
        <v>0</v>
      </c>
    </row>
    <row r="240" spans="1:12" s="182" customFormat="1" ht="6.75" customHeight="1" x14ac:dyDescent="0.35">
      <c r="A240" s="187"/>
      <c r="B240" s="188"/>
      <c r="C240" s="188"/>
      <c r="D240" s="189"/>
      <c r="J240" s="194"/>
    </row>
    <row r="241" spans="1:12" s="182" customFormat="1" ht="15" customHeight="1" thickBot="1" x14ac:dyDescent="0.4">
      <c r="A241" s="195" t="s">
        <v>289</v>
      </c>
      <c r="B241" s="196" t="str">
        <f>B226</f>
        <v>Partnership for Success - Hospital Pilot - Year 5 - MS0H5</v>
      </c>
      <c r="C241" s="196"/>
      <c r="D241" s="197"/>
      <c r="E241" s="198"/>
      <c r="F241" s="199">
        <f>SUM(F226:F240)</f>
        <v>0</v>
      </c>
      <c r="G241" s="205">
        <f>SUM(G226:G240)</f>
        <v>0</v>
      </c>
      <c r="H241" s="205">
        <f>SUM(H226:H240)</f>
        <v>0</v>
      </c>
      <c r="I241" s="205">
        <f>SUM(I226:I240)</f>
        <v>0</v>
      </c>
      <c r="J241" s="200">
        <f>ROUND(E241-H241,2)</f>
        <v>0</v>
      </c>
      <c r="K241" s="201">
        <f>SUM(K226:K240)</f>
        <v>0</v>
      </c>
      <c r="L241" s="205">
        <f>SUM(L226:L240)</f>
        <v>0</v>
      </c>
    </row>
    <row r="242" spans="1:12" s="182" customFormat="1" ht="15" thickBot="1" x14ac:dyDescent="0.4">
      <c r="A242" s="187"/>
      <c r="B242" s="188"/>
      <c r="C242" s="188"/>
      <c r="D242" s="189"/>
      <c r="E242" s="202" t="str">
        <f>IF((SUM(E226:E240))&gt;E241,"Please check funding above","")</f>
        <v/>
      </c>
      <c r="K242" s="203">
        <f>MIN(J241,I241)</f>
        <v>0</v>
      </c>
      <c r="L242" s="204" t="s">
        <v>138</v>
      </c>
    </row>
    <row r="243" spans="1:12" s="182" customFormat="1" ht="15" customHeight="1" x14ac:dyDescent="0.35">
      <c r="A243" s="49"/>
      <c r="B243" s="50" t="s">
        <v>498</v>
      </c>
      <c r="C243" s="188"/>
      <c r="D243" s="189"/>
    </row>
    <row r="244" spans="1:12" s="182" customFormat="1" ht="15" customHeight="1" x14ac:dyDescent="0.35">
      <c r="A244" s="245">
        <f>'ASA Wrksht'!A30</f>
        <v>1</v>
      </c>
      <c r="B244" s="174" t="str">
        <f>'ASA Wrksht'!B30</f>
        <v>Assessment</v>
      </c>
      <c r="C244" s="289" t="str">
        <f>'ASA Wrksht'!F30</f>
        <v>Hours</v>
      </c>
      <c r="D244" s="240">
        <f>VLOOKUP(B244,'CS and Rates'!$B$1:$D$77,3,FALSE)</f>
        <v>89.4</v>
      </c>
      <c r="E244" s="191"/>
      <c r="F244" s="97">
        <f>'ASA Wrksht'!Q30</f>
        <v>0</v>
      </c>
      <c r="G244" s="168">
        <f t="shared" ref="G244:G256" si="117">D244*F244</f>
        <v>0</v>
      </c>
      <c r="H244" s="193"/>
      <c r="I244" s="169">
        <f t="shared" ref="I244:I256" si="118">ROUND(G244-H244,2)</f>
        <v>0</v>
      </c>
      <c r="J244" s="192" t="str">
        <f t="shared" ref="J244:J256" si="119">IF(E244="","XXXXXXXXXX",ROUND(E244-H244,2))</f>
        <v>XXXXXXXXXX</v>
      </c>
      <c r="K244" s="193"/>
      <c r="L244" s="163">
        <f t="shared" ref="L244:L256" si="120">IF(D244="",0,K244/D244)</f>
        <v>0</v>
      </c>
    </row>
    <row r="245" spans="1:12" s="182" customFormat="1" ht="15" customHeight="1" x14ac:dyDescent="0.35">
      <c r="A245" s="245">
        <f>'ASA Wrksht'!A35</f>
        <v>28</v>
      </c>
      <c r="B245" s="174" t="str">
        <f>'ASA Wrksht'!B35</f>
        <v>Incidental Expenses</v>
      </c>
      <c r="C245" s="289" t="str">
        <f>'ASA Wrksht'!F35</f>
        <v>1 Unit = $1.00</v>
      </c>
      <c r="D245" s="240">
        <f>VLOOKUP(B245,'CS and Rates'!$B$1:$D$77,3,FALSE)</f>
        <v>1</v>
      </c>
      <c r="E245" s="191"/>
      <c r="F245" s="97">
        <f>'ASA Wrksht'!Q35</f>
        <v>0</v>
      </c>
      <c r="G245" s="168">
        <f t="shared" si="117"/>
        <v>0</v>
      </c>
      <c r="H245" s="193"/>
      <c r="I245" s="169">
        <f t="shared" si="118"/>
        <v>0</v>
      </c>
      <c r="J245" s="192" t="str">
        <f t="shared" si="119"/>
        <v>XXXXXXXXXX</v>
      </c>
      <c r="K245" s="193"/>
      <c r="L245" s="163">
        <f t="shared" si="120"/>
        <v>0</v>
      </c>
    </row>
    <row r="246" spans="1:12" s="182" customFormat="1" ht="15" customHeight="1" x14ac:dyDescent="0.35">
      <c r="A246" s="245">
        <f>'ASA Wrksht'!A40</f>
        <v>12</v>
      </c>
      <c r="B246" s="174" t="str">
        <f>'ASA Wrksht'!B40</f>
        <v>Medical Services</v>
      </c>
      <c r="C246" s="289" t="str">
        <f>'ASA Wrksht'!F40</f>
        <v>Hours</v>
      </c>
      <c r="D246" s="240">
        <f>VLOOKUP(B246,'CS and Rates'!$B$1:$D$77,3,FALSE)</f>
        <v>378.79</v>
      </c>
      <c r="E246" s="191"/>
      <c r="F246" s="97">
        <f>'ASA Wrksht'!Q40</f>
        <v>0</v>
      </c>
      <c r="G246" s="168">
        <f t="shared" si="117"/>
        <v>0</v>
      </c>
      <c r="H246" s="193"/>
      <c r="I246" s="169">
        <f t="shared" si="118"/>
        <v>0</v>
      </c>
      <c r="J246" s="192" t="str">
        <f t="shared" si="119"/>
        <v>XXXXXXXXXX</v>
      </c>
      <c r="K246" s="193"/>
      <c r="L246" s="163">
        <f t="shared" si="120"/>
        <v>0</v>
      </c>
    </row>
    <row r="247" spans="1:12" s="182" customFormat="1" ht="15" customHeight="1" x14ac:dyDescent="0.35">
      <c r="A247" s="245">
        <f>'ASA Wrksht'!A41</f>
        <v>13</v>
      </c>
      <c r="B247" s="174" t="str">
        <f>'ASA Wrksht'!B41</f>
        <v>Medication-Assisted Treatment</v>
      </c>
      <c r="C247" s="289" t="str">
        <f>'ASA Wrksht'!F41</f>
        <v>Dosage</v>
      </c>
      <c r="D247" s="240">
        <f>VLOOKUP(B247,'CS and Rates'!$B$1:$D$77,3,FALSE)</f>
        <v>8.8000000000000007</v>
      </c>
      <c r="E247" s="191"/>
      <c r="F247" s="97">
        <f>'ASA Wrksht'!Q41</f>
        <v>0</v>
      </c>
      <c r="G247" s="168">
        <f t="shared" si="117"/>
        <v>0</v>
      </c>
      <c r="H247" s="193"/>
      <c r="I247" s="169">
        <f t="shared" si="118"/>
        <v>0</v>
      </c>
      <c r="J247" s="192" t="str">
        <f t="shared" si="119"/>
        <v>XXXXXXXXXX</v>
      </c>
      <c r="K247" s="193"/>
      <c r="L247" s="163">
        <f t="shared" si="120"/>
        <v>0</v>
      </c>
    </row>
    <row r="248" spans="1:12" s="182" customFormat="1" ht="15" customHeight="1" x14ac:dyDescent="0.35">
      <c r="A248" s="245">
        <f>'ASA Wrksht'!A42</f>
        <v>35</v>
      </c>
      <c r="B248" s="174" t="str">
        <f>'ASA Wrksht'!B42</f>
        <v>Outpatient - Group</v>
      </c>
      <c r="C248" s="289" t="str">
        <f>'ASA Wrksht'!F42</f>
        <v>Hours</v>
      </c>
      <c r="D248" s="240">
        <f>VLOOKUP(B248,'CS and Rates'!$B$1:$D$77,3,FALSE)</f>
        <v>22.44</v>
      </c>
      <c r="E248" s="191"/>
      <c r="F248" s="97">
        <f>'ASA Wrksht'!Q42</f>
        <v>0</v>
      </c>
      <c r="G248" s="168">
        <f t="shared" si="117"/>
        <v>0</v>
      </c>
      <c r="H248" s="193"/>
      <c r="I248" s="169">
        <f t="shared" si="118"/>
        <v>0</v>
      </c>
      <c r="J248" s="192" t="str">
        <f t="shared" si="119"/>
        <v>XXXXXXXXXX</v>
      </c>
      <c r="K248" s="193"/>
      <c r="L248" s="163">
        <f t="shared" si="120"/>
        <v>0</v>
      </c>
    </row>
    <row r="249" spans="1:12" s="182" customFormat="1" ht="15" customHeight="1" x14ac:dyDescent="0.35">
      <c r="A249" s="245">
        <f>'ASA Wrksht'!A43</f>
        <v>14</v>
      </c>
      <c r="B249" s="174" t="str">
        <f>'ASA Wrksht'!B43</f>
        <v>Outpatient - Individual</v>
      </c>
      <c r="C249" s="289" t="str">
        <f>'ASA Wrksht'!F43</f>
        <v>Hours</v>
      </c>
      <c r="D249" s="240">
        <f>VLOOKUP(B249,'CS and Rates'!$B$1:$D$77,3,FALSE)</f>
        <v>89.76</v>
      </c>
      <c r="E249" s="191"/>
      <c r="F249" s="97">
        <f>'ASA Wrksht'!Q43</f>
        <v>0</v>
      </c>
      <c r="G249" s="168">
        <f t="shared" si="117"/>
        <v>0</v>
      </c>
      <c r="H249" s="193"/>
      <c r="I249" s="169">
        <f t="shared" si="118"/>
        <v>0</v>
      </c>
      <c r="J249" s="192" t="str">
        <f t="shared" si="119"/>
        <v>XXXXXXXXXX</v>
      </c>
      <c r="K249" s="193"/>
      <c r="L249" s="163">
        <f t="shared" si="120"/>
        <v>0</v>
      </c>
    </row>
    <row r="250" spans="1:12" s="182" customFormat="1" ht="15" customHeight="1" x14ac:dyDescent="0.35">
      <c r="A250" s="245">
        <f>'ASA Wrksht'!A44</f>
        <v>15</v>
      </c>
      <c r="B250" s="174" t="str">
        <f>'ASA Wrksht'!B44</f>
        <v>Outreach (Client Specific)</v>
      </c>
      <c r="C250" s="289" t="str">
        <f>'ASA Wrksht'!F44</f>
        <v>Hours</v>
      </c>
      <c r="D250" s="240">
        <f>VLOOKUP(B250,'CS and Rates'!$B$1:$D$77,3,FALSE)</f>
        <v>57.62</v>
      </c>
      <c r="E250" s="191"/>
      <c r="F250" s="97">
        <f>'ASA Wrksht'!Q44</f>
        <v>0</v>
      </c>
      <c r="G250" s="168">
        <f t="shared" si="117"/>
        <v>0</v>
      </c>
      <c r="H250" s="193"/>
      <c r="I250" s="169">
        <f t="shared" si="118"/>
        <v>0</v>
      </c>
      <c r="J250" s="192" t="str">
        <f t="shared" si="119"/>
        <v>XXXXXXXXXX</v>
      </c>
      <c r="K250" s="193"/>
      <c r="L250" s="163">
        <f t="shared" si="120"/>
        <v>0</v>
      </c>
    </row>
    <row r="251" spans="1:12" s="182" customFormat="1" ht="15" customHeight="1" x14ac:dyDescent="0.35">
      <c r="A251" s="245">
        <f>'ASA Wrksht'!A45</f>
        <v>15</v>
      </c>
      <c r="B251" s="174" t="str">
        <f>'ASA Wrksht'!B45</f>
        <v>Outreach (Non-Client Specific)</v>
      </c>
      <c r="C251" s="289" t="str">
        <f>'ASA Wrksht'!F45</f>
        <v>Hours</v>
      </c>
      <c r="D251" s="240">
        <f>VLOOKUP(B251,'CS and Rates'!$B$1:$D$77,3,FALSE)</f>
        <v>57.62</v>
      </c>
      <c r="E251" s="191"/>
      <c r="F251" s="97">
        <f>'ASA Wrksht'!Q45</f>
        <v>0</v>
      </c>
      <c r="G251" s="168">
        <f t="shared" si="117"/>
        <v>0</v>
      </c>
      <c r="H251" s="193"/>
      <c r="I251" s="169">
        <f t="shared" si="118"/>
        <v>0</v>
      </c>
      <c r="J251" s="192" t="str">
        <f t="shared" si="119"/>
        <v>XXXXXXXXXX</v>
      </c>
      <c r="K251" s="193"/>
      <c r="L251" s="163">
        <f t="shared" si="120"/>
        <v>0</v>
      </c>
    </row>
    <row r="252" spans="1:12" s="182" customFormat="1" ht="15" customHeight="1" x14ac:dyDescent="0.35">
      <c r="A252" s="245">
        <f>'ASA Wrksht'!A46</f>
        <v>47</v>
      </c>
      <c r="B252" s="174" t="str">
        <f>'ASA Wrksht'!B46</f>
        <v>Recovery Support - Group</v>
      </c>
      <c r="C252" s="289" t="str">
        <f>'ASA Wrksht'!F46</f>
        <v>Hours</v>
      </c>
      <c r="D252" s="240">
        <f>VLOOKUP(B252,'CS and Rates'!$B$1:$D$77,3,FALSE)</f>
        <v>15.1</v>
      </c>
      <c r="E252" s="191"/>
      <c r="F252" s="97">
        <f>'ASA Wrksht'!Q46</f>
        <v>0</v>
      </c>
      <c r="G252" s="168">
        <f t="shared" si="117"/>
        <v>0</v>
      </c>
      <c r="H252" s="193"/>
      <c r="I252" s="169">
        <f t="shared" si="118"/>
        <v>0</v>
      </c>
      <c r="J252" s="192" t="str">
        <f t="shared" si="119"/>
        <v>XXXXXXXXXX</v>
      </c>
      <c r="K252" s="193"/>
      <c r="L252" s="163">
        <f t="shared" si="120"/>
        <v>0</v>
      </c>
    </row>
    <row r="253" spans="1:12" s="182" customFormat="1" ht="15" customHeight="1" x14ac:dyDescent="0.35">
      <c r="A253" s="245">
        <f>'ASA Wrksht'!A47</f>
        <v>46</v>
      </c>
      <c r="B253" s="174" t="str">
        <f>'ASA Wrksht'!B47</f>
        <v>Recovery Support - Individual</v>
      </c>
      <c r="C253" s="289" t="str">
        <f>'ASA Wrksht'!F47</f>
        <v>Hours</v>
      </c>
      <c r="D253" s="240">
        <f>VLOOKUP(B253,'CS and Rates'!$B$1:$D$77,3,FALSE)</f>
        <v>60.41</v>
      </c>
      <c r="E253" s="191"/>
      <c r="F253" s="97">
        <f>'ASA Wrksht'!Q47</f>
        <v>0</v>
      </c>
      <c r="G253" s="168">
        <f t="shared" si="117"/>
        <v>0</v>
      </c>
      <c r="H253" s="193"/>
      <c r="I253" s="169">
        <f t="shared" si="118"/>
        <v>0</v>
      </c>
      <c r="J253" s="192" t="str">
        <f t="shared" si="119"/>
        <v>XXXXXXXXXX</v>
      </c>
      <c r="K253" s="193"/>
      <c r="L253" s="163">
        <f t="shared" si="120"/>
        <v>0</v>
      </c>
    </row>
    <row r="254" spans="1:12" s="182" customFormat="1" ht="15" customHeight="1" x14ac:dyDescent="0.35">
      <c r="A254" s="245">
        <f>'ASA Wrksht'!A36</f>
        <v>30</v>
      </c>
      <c r="B254" s="174" t="str">
        <f>'ASA Wrksht'!B36</f>
        <v>Information and Referal</v>
      </c>
      <c r="C254" s="289" t="str">
        <f>'ASA Wrksht'!F36</f>
        <v>Hours</v>
      </c>
      <c r="D254" s="240">
        <f>VLOOKUP(B254,'CS and Rates'!$B$1:$D$77,3,FALSE)</f>
        <v>32.03</v>
      </c>
      <c r="E254" s="191"/>
      <c r="F254" s="97">
        <f>'ASA Wrksht'!Q36</f>
        <v>0</v>
      </c>
      <c r="G254" s="168">
        <f t="shared" si="117"/>
        <v>0</v>
      </c>
      <c r="H254" s="193"/>
      <c r="I254" s="169">
        <f t="shared" si="118"/>
        <v>0</v>
      </c>
      <c r="J254" s="192" t="str">
        <f t="shared" si="119"/>
        <v>XXXXXXXXXX</v>
      </c>
      <c r="K254" s="193"/>
      <c r="L254" s="163">
        <f t="shared" si="120"/>
        <v>0</v>
      </c>
    </row>
    <row r="255" spans="1:12" s="182" customFormat="1" ht="15" customHeight="1" x14ac:dyDescent="0.35">
      <c r="A255" s="245">
        <f>'ASA Wrksht'!A61</f>
        <v>0</v>
      </c>
      <c r="B255" s="174">
        <f>'ASA Wrksht'!B61</f>
        <v>0</v>
      </c>
      <c r="C255" s="289">
        <f>'ASA Wrksht'!F61</f>
        <v>0</v>
      </c>
      <c r="D255" s="190"/>
      <c r="E255" s="191"/>
      <c r="F255" s="97">
        <f>'ASA Wrksht'!Q61</f>
        <v>0</v>
      </c>
      <c r="G255" s="168">
        <f t="shared" si="117"/>
        <v>0</v>
      </c>
      <c r="H255" s="193"/>
      <c r="I255" s="169">
        <f t="shared" si="118"/>
        <v>0</v>
      </c>
      <c r="J255" s="192" t="str">
        <f t="shared" si="119"/>
        <v>XXXXXXXXXX</v>
      </c>
      <c r="K255" s="193"/>
      <c r="L255" s="163">
        <f t="shared" si="120"/>
        <v>0</v>
      </c>
    </row>
    <row r="256" spans="1:12" s="182" customFormat="1" ht="15" customHeight="1" x14ac:dyDescent="0.35">
      <c r="A256" s="245">
        <f>'ASA Wrksht'!A62</f>
        <v>0</v>
      </c>
      <c r="B256" s="174">
        <f>'ASA Wrksht'!B62</f>
        <v>0</v>
      </c>
      <c r="C256" s="289">
        <f>'ASA Wrksht'!F62</f>
        <v>0</v>
      </c>
      <c r="D256" s="190"/>
      <c r="E256" s="191"/>
      <c r="F256" s="97">
        <f>'ASA Wrksht'!Q62</f>
        <v>0</v>
      </c>
      <c r="G256" s="168">
        <f t="shared" si="117"/>
        <v>0</v>
      </c>
      <c r="H256" s="193"/>
      <c r="I256" s="169">
        <f t="shared" si="118"/>
        <v>0</v>
      </c>
      <c r="J256" s="192" t="str">
        <f t="shared" si="119"/>
        <v>XXXXXXXXXX</v>
      </c>
      <c r="K256" s="193"/>
      <c r="L256" s="163">
        <f t="shared" si="120"/>
        <v>0</v>
      </c>
    </row>
    <row r="257" spans="1:12" s="182" customFormat="1" ht="6.75" customHeight="1" x14ac:dyDescent="0.35">
      <c r="A257" s="187"/>
      <c r="B257" s="188"/>
      <c r="C257" s="188"/>
      <c r="D257" s="189"/>
      <c r="J257" s="194"/>
    </row>
    <row r="258" spans="1:12" s="182" customFormat="1" ht="15" customHeight="1" thickBot="1" x14ac:dyDescent="0.4">
      <c r="A258" s="195" t="s">
        <v>289</v>
      </c>
      <c r="B258" s="196" t="str">
        <f>B243</f>
        <v>Memorial Healthcare-Medication Assisted Treatment Program - MS912</v>
      </c>
      <c r="C258" s="196"/>
      <c r="D258" s="197"/>
      <c r="E258" s="198"/>
      <c r="F258" s="199">
        <f>SUM(F243:F257)</f>
        <v>0</v>
      </c>
      <c r="G258" s="205">
        <f>SUM(G243:G257)</f>
        <v>0</v>
      </c>
      <c r="H258" s="205">
        <f>SUM(H243:H257)</f>
        <v>0</v>
      </c>
      <c r="I258" s="205">
        <f>SUM(I243:I257)</f>
        <v>0</v>
      </c>
      <c r="J258" s="200">
        <f>ROUND(E258-H258,2)</f>
        <v>0</v>
      </c>
      <c r="K258" s="201">
        <f>SUM(K243:K257)</f>
        <v>0</v>
      </c>
      <c r="L258" s="205">
        <f>SUM(L243:L257)</f>
        <v>0</v>
      </c>
    </row>
    <row r="259" spans="1:12" s="182" customFormat="1" ht="15" thickBot="1" x14ac:dyDescent="0.4">
      <c r="A259" s="187"/>
      <c r="B259" s="188"/>
      <c r="C259" s="188"/>
      <c r="D259" s="189"/>
      <c r="E259" s="202" t="str">
        <f>IF((SUM(E243:E257))&gt;E258,"Please check funding above","")</f>
        <v/>
      </c>
      <c r="K259" s="203">
        <f>MIN(J258,I258)</f>
        <v>0</v>
      </c>
      <c r="L259" s="204" t="s">
        <v>138</v>
      </c>
    </row>
    <row r="260" spans="1:12" s="182" customFormat="1" ht="15" customHeight="1" x14ac:dyDescent="0.35">
      <c r="A260" s="49"/>
      <c r="B260" s="50" t="s">
        <v>499</v>
      </c>
      <c r="C260" s="188"/>
      <c r="D260" s="189"/>
    </row>
    <row r="261" spans="1:12" s="182" customFormat="1" ht="15" customHeight="1" x14ac:dyDescent="0.35">
      <c r="A261" s="245">
        <f>'ASA Wrksht'!A15</f>
        <v>18</v>
      </c>
      <c r="B261" s="174" t="str">
        <f>'ASA Wrksht'!B15</f>
        <v>Residential Level 1</v>
      </c>
      <c r="C261" s="289" t="str">
        <f>'ASA Wrksht'!F15</f>
        <v>Days</v>
      </c>
      <c r="D261" s="240">
        <f>VLOOKUP(B261,'CS and Rates'!$B$1:$D$77,3,FALSE)</f>
        <v>247.71</v>
      </c>
      <c r="E261" s="191"/>
      <c r="F261" s="97">
        <f>'ASA Wrksht'!R15</f>
        <v>0</v>
      </c>
      <c r="G261" s="168">
        <f t="shared" ref="G261" si="121">D261*F261</f>
        <v>0</v>
      </c>
      <c r="H261" s="193"/>
      <c r="I261" s="169">
        <f t="shared" ref="I261" si="122">ROUND(G261-H261,2)</f>
        <v>0</v>
      </c>
      <c r="J261" s="192" t="str">
        <f t="shared" ref="J261" si="123">IF(E261="","XXXXXXXXXX",ROUND(E261-H261,2))</f>
        <v>XXXXXXXXXX</v>
      </c>
      <c r="K261" s="193"/>
      <c r="L261" s="163">
        <f t="shared" ref="L261" si="124">IF(D261="",0,K261/D261)</f>
        <v>0</v>
      </c>
    </row>
    <row r="262" spans="1:12" s="182" customFormat="1" ht="15" customHeight="1" x14ac:dyDescent="0.35">
      <c r="A262" s="245">
        <f>'ASA Wrksht'!A16</f>
        <v>19</v>
      </c>
      <c r="B262" s="174" t="str">
        <f>'ASA Wrksht'!B16</f>
        <v>Residential Level 2</v>
      </c>
      <c r="C262" s="289" t="str">
        <f>'ASA Wrksht'!F16</f>
        <v>Days</v>
      </c>
      <c r="D262" s="240">
        <f>VLOOKUP(B262,'CS and Rates'!$B$1:$D$77,3,FALSE)</f>
        <v>206.93</v>
      </c>
      <c r="E262" s="191"/>
      <c r="F262" s="97">
        <f>'ASA Wrksht'!R16</f>
        <v>0</v>
      </c>
      <c r="G262" s="168">
        <f t="shared" ref="G262:G287" si="125">D262*F262</f>
        <v>0</v>
      </c>
      <c r="H262" s="193"/>
      <c r="I262" s="169">
        <f t="shared" ref="I262:I287" si="126">ROUND(G262-H262,2)</f>
        <v>0</v>
      </c>
      <c r="J262" s="192" t="str">
        <f t="shared" ref="J262:J287" si="127">IF(E262="","XXXXXXXXXX",ROUND(E262-H262,2))</f>
        <v>XXXXXXXXXX</v>
      </c>
      <c r="K262" s="193"/>
      <c r="L262" s="163">
        <f t="shared" ref="L262:L287" si="128">IF(D262="",0,K262/D262)</f>
        <v>0</v>
      </c>
    </row>
    <row r="263" spans="1:12" s="182" customFormat="1" ht="15" customHeight="1" x14ac:dyDescent="0.35">
      <c r="A263" s="245">
        <f>'ASA Wrksht'!A28</f>
        <v>29</v>
      </c>
      <c r="B263" s="174" t="str">
        <f>'ASA Wrksht'!B28</f>
        <v>Aftercare -  Individual</v>
      </c>
      <c r="C263" s="289" t="str">
        <f>'ASA Wrksht'!F28</f>
        <v>Hours</v>
      </c>
      <c r="D263" s="240">
        <f>VLOOKUP(B263,'CS and Rates'!$B$1:$D$77,3,FALSE)</f>
        <v>62.57</v>
      </c>
      <c r="E263" s="191"/>
      <c r="F263" s="97">
        <f>'ASA Wrksht'!R28</f>
        <v>0</v>
      </c>
      <c r="G263" s="168">
        <f t="shared" si="125"/>
        <v>0</v>
      </c>
      <c r="H263" s="193"/>
      <c r="I263" s="169">
        <f t="shared" si="126"/>
        <v>0</v>
      </c>
      <c r="J263" s="192" t="str">
        <f t="shared" si="127"/>
        <v>XXXXXXXXXX</v>
      </c>
      <c r="K263" s="193"/>
      <c r="L263" s="163">
        <f t="shared" si="128"/>
        <v>0</v>
      </c>
    </row>
    <row r="264" spans="1:12" s="182" customFormat="1" ht="15" customHeight="1" x14ac:dyDescent="0.35">
      <c r="A264" s="245">
        <f>'ASA Wrksht'!A29</f>
        <v>43</v>
      </c>
      <c r="B264" s="174" t="str">
        <f>'ASA Wrksht'!B29</f>
        <v>Aftercare - Group</v>
      </c>
      <c r="C264" s="289" t="str">
        <f>'ASA Wrksht'!F29</f>
        <v>Hours</v>
      </c>
      <c r="D264" s="240">
        <f>VLOOKUP(B264,'CS and Rates'!$B$1:$D$77,3,FALSE)</f>
        <v>15.64</v>
      </c>
      <c r="E264" s="191"/>
      <c r="F264" s="97">
        <f>'ASA Wrksht'!R29</f>
        <v>0</v>
      </c>
      <c r="G264" s="168">
        <f t="shared" si="125"/>
        <v>0</v>
      </c>
      <c r="H264" s="193"/>
      <c r="I264" s="169">
        <f t="shared" si="126"/>
        <v>0</v>
      </c>
      <c r="J264" s="192" t="str">
        <f t="shared" si="127"/>
        <v>XXXXXXXXXX</v>
      </c>
      <c r="K264" s="193"/>
      <c r="L264" s="163">
        <f t="shared" si="128"/>
        <v>0</v>
      </c>
    </row>
    <row r="265" spans="1:12" s="182" customFormat="1" ht="15" customHeight="1" x14ac:dyDescent="0.35">
      <c r="A265" s="245">
        <f>'ASA Wrksht'!A30</f>
        <v>1</v>
      </c>
      <c r="B265" s="174" t="str">
        <f>'ASA Wrksht'!B30</f>
        <v>Assessment</v>
      </c>
      <c r="C265" s="289" t="str">
        <f>'ASA Wrksht'!F30</f>
        <v>Hours</v>
      </c>
      <c r="D265" s="240">
        <f>VLOOKUP(B265,'CS and Rates'!$B$1:$D$77,3,FALSE)</f>
        <v>89.4</v>
      </c>
      <c r="E265" s="191"/>
      <c r="F265" s="97">
        <f>'ASA Wrksht'!R30</f>
        <v>0</v>
      </c>
      <c r="G265" s="168">
        <f t="shared" si="125"/>
        <v>0</v>
      </c>
      <c r="H265" s="193"/>
      <c r="I265" s="169">
        <f t="shared" si="126"/>
        <v>0</v>
      </c>
      <c r="J265" s="192" t="str">
        <f t="shared" si="127"/>
        <v>XXXXXXXXXX</v>
      </c>
      <c r="K265" s="193"/>
      <c r="L265" s="163">
        <f t="shared" si="128"/>
        <v>0</v>
      </c>
    </row>
    <row r="266" spans="1:12" s="182" customFormat="1" ht="15" customHeight="1" x14ac:dyDescent="0.35">
      <c r="A266" s="245">
        <f>'ASA Wrksht'!A31</f>
        <v>2</v>
      </c>
      <c r="B266" s="174" t="str">
        <f>'ASA Wrksht'!B31</f>
        <v>Case Management</v>
      </c>
      <c r="C266" s="289" t="str">
        <f>'ASA Wrksht'!F31</f>
        <v>Hours</v>
      </c>
      <c r="D266" s="240">
        <f>VLOOKUP(B266,'CS and Rates'!$B$1:$D$77,3,FALSE)</f>
        <v>71.12</v>
      </c>
      <c r="E266" s="191"/>
      <c r="F266" s="97">
        <f>'ASA Wrksht'!R31</f>
        <v>0</v>
      </c>
      <c r="G266" s="168">
        <f t="shared" si="125"/>
        <v>0</v>
      </c>
      <c r="H266" s="193"/>
      <c r="I266" s="169">
        <f t="shared" si="126"/>
        <v>0</v>
      </c>
      <c r="J266" s="192" t="str">
        <f t="shared" si="127"/>
        <v>XXXXXXXXXX</v>
      </c>
      <c r="K266" s="193"/>
      <c r="L266" s="163">
        <f t="shared" si="128"/>
        <v>0</v>
      </c>
    </row>
    <row r="267" spans="1:12" s="182" customFormat="1" ht="15" customHeight="1" x14ac:dyDescent="0.35">
      <c r="A267" s="245">
        <f>'ASA Wrksht'!A32</f>
        <v>5</v>
      </c>
      <c r="B267" s="174" t="str">
        <f>'ASA Wrksht'!B32</f>
        <v>Day Care Services</v>
      </c>
      <c r="C267" s="289" t="str">
        <f>'ASA Wrksht'!F32</f>
        <v>Hours</v>
      </c>
      <c r="D267" s="240">
        <f>VLOOKUP(B267,'CS and Rates'!$B$1:$D$77,3,FALSE)</f>
        <v>52.42</v>
      </c>
      <c r="E267" s="191"/>
      <c r="F267" s="97">
        <f>'ASA Wrksht'!R32</f>
        <v>0</v>
      </c>
      <c r="G267" s="168">
        <f t="shared" si="125"/>
        <v>0</v>
      </c>
      <c r="H267" s="193"/>
      <c r="I267" s="169">
        <f t="shared" si="126"/>
        <v>0</v>
      </c>
      <c r="J267" s="192" t="str">
        <f t="shared" si="127"/>
        <v>XXXXXXXXXX</v>
      </c>
      <c r="K267" s="193"/>
      <c r="L267" s="163">
        <f t="shared" si="128"/>
        <v>0</v>
      </c>
    </row>
    <row r="268" spans="1:12" s="182" customFormat="1" ht="15" customHeight="1" x14ac:dyDescent="0.35">
      <c r="A268" s="245">
        <f>'ASA Wrksht'!A33</f>
        <v>6</v>
      </c>
      <c r="B268" s="174" t="str">
        <f>'ASA Wrksht'!B33</f>
        <v>Day Treatment</v>
      </c>
      <c r="C268" s="289" t="str">
        <f>'ASA Wrksht'!F33</f>
        <v>Days</v>
      </c>
      <c r="D268" s="240">
        <f>VLOOKUP(B268,'CS and Rates'!$B$1:$D$77,3,FALSE)</f>
        <v>52.42</v>
      </c>
      <c r="E268" s="191"/>
      <c r="F268" s="97">
        <f>'ASA Wrksht'!R33</f>
        <v>0</v>
      </c>
      <c r="G268" s="168">
        <f t="shared" si="125"/>
        <v>0</v>
      </c>
      <c r="H268" s="193"/>
      <c r="I268" s="169">
        <f t="shared" si="126"/>
        <v>0</v>
      </c>
      <c r="J268" s="192" t="str">
        <f t="shared" si="127"/>
        <v>XXXXXXXXXX</v>
      </c>
      <c r="K268" s="193"/>
      <c r="L268" s="163">
        <f t="shared" si="128"/>
        <v>0</v>
      </c>
    </row>
    <row r="269" spans="1:12" s="182" customFormat="1" ht="15" customHeight="1" x14ac:dyDescent="0.35">
      <c r="A269" s="245">
        <f>'ASA Wrksht'!A35</f>
        <v>28</v>
      </c>
      <c r="B269" s="174" t="str">
        <f>'ASA Wrksht'!B35</f>
        <v>Incidental Expenses</v>
      </c>
      <c r="C269" s="289" t="str">
        <f>'ASA Wrksht'!F35</f>
        <v>1 Unit = $1.00</v>
      </c>
      <c r="D269" s="240">
        <f>VLOOKUP(B269,'CS and Rates'!$B$1:$D$77,3,FALSE)</f>
        <v>1</v>
      </c>
      <c r="E269" s="191"/>
      <c r="F269" s="97">
        <f>'ASA Wrksht'!R35</f>
        <v>0</v>
      </c>
      <c r="G269" s="168">
        <f t="shared" si="125"/>
        <v>0</v>
      </c>
      <c r="H269" s="193"/>
      <c r="I269" s="169">
        <f t="shared" si="126"/>
        <v>0</v>
      </c>
      <c r="J269" s="192" t="str">
        <f t="shared" si="127"/>
        <v>XXXXXXXXXX</v>
      </c>
      <c r="K269" s="193"/>
      <c r="L269" s="163">
        <f t="shared" si="128"/>
        <v>0</v>
      </c>
    </row>
    <row r="270" spans="1:12" s="182" customFormat="1" ht="15" customHeight="1" x14ac:dyDescent="0.35">
      <c r="A270" s="245">
        <f>'ASA Wrksht'!A37</f>
        <v>8</v>
      </c>
      <c r="B270" s="174" t="str">
        <f>'ASA Wrksht'!B37</f>
        <v>In-Home &amp; On Site</v>
      </c>
      <c r="C270" s="289" t="str">
        <f>'ASA Wrksht'!F37</f>
        <v>Hours</v>
      </c>
      <c r="D270" s="240">
        <f>VLOOKUP(B270,'CS and Rates'!$B$1:$D$77,3,FALSE)</f>
        <v>84.53</v>
      </c>
      <c r="E270" s="191"/>
      <c r="F270" s="97">
        <f>'ASA Wrksht'!R37</f>
        <v>0</v>
      </c>
      <c r="G270" s="168">
        <f t="shared" si="125"/>
        <v>0</v>
      </c>
      <c r="H270" s="193"/>
      <c r="I270" s="169">
        <f t="shared" si="126"/>
        <v>0</v>
      </c>
      <c r="J270" s="192" t="str">
        <f t="shared" si="127"/>
        <v>XXXXXXXXXX</v>
      </c>
      <c r="K270" s="193"/>
      <c r="L270" s="163">
        <f t="shared" si="128"/>
        <v>0</v>
      </c>
    </row>
    <row r="271" spans="1:12" s="182" customFormat="1" ht="15" customHeight="1" x14ac:dyDescent="0.35">
      <c r="A271" s="245">
        <f>'ASA Wrksht'!A40</f>
        <v>12</v>
      </c>
      <c r="B271" s="174" t="str">
        <f>'ASA Wrksht'!B40</f>
        <v>Medical Services</v>
      </c>
      <c r="C271" s="289" t="str">
        <f>'ASA Wrksht'!F40</f>
        <v>Hours</v>
      </c>
      <c r="D271" s="240">
        <f>VLOOKUP(B271,'CS and Rates'!$B$1:$D$77,3,FALSE)</f>
        <v>378.79</v>
      </c>
      <c r="E271" s="191"/>
      <c r="F271" s="97">
        <f>'ASA Wrksht'!R40</f>
        <v>0</v>
      </c>
      <c r="G271" s="168">
        <f t="shared" si="125"/>
        <v>0</v>
      </c>
      <c r="H271" s="193"/>
      <c r="I271" s="169">
        <f t="shared" si="126"/>
        <v>0</v>
      </c>
      <c r="J271" s="192" t="str">
        <f t="shared" si="127"/>
        <v>XXXXXXXXXX</v>
      </c>
      <c r="K271" s="193"/>
      <c r="L271" s="163">
        <f t="shared" si="128"/>
        <v>0</v>
      </c>
    </row>
    <row r="272" spans="1:12" s="182" customFormat="1" ht="15" customHeight="1" x14ac:dyDescent="0.35">
      <c r="A272" s="245">
        <f>'ASA Wrksht'!A41</f>
        <v>13</v>
      </c>
      <c r="B272" s="174" t="str">
        <f>'ASA Wrksht'!B41</f>
        <v>Medication-Assisted Treatment</v>
      </c>
      <c r="C272" s="289" t="str">
        <f>'ASA Wrksht'!F41</f>
        <v>Dosage</v>
      </c>
      <c r="D272" s="240">
        <f>VLOOKUP(B272,'CS and Rates'!$B$1:$D$77,3,FALSE)</f>
        <v>8.8000000000000007</v>
      </c>
      <c r="E272" s="191"/>
      <c r="F272" s="97">
        <f>'ASA Wrksht'!R41</f>
        <v>0</v>
      </c>
      <c r="G272" s="168">
        <f t="shared" si="125"/>
        <v>0</v>
      </c>
      <c r="H272" s="193"/>
      <c r="I272" s="169">
        <f t="shared" si="126"/>
        <v>0</v>
      </c>
      <c r="J272" s="192" t="str">
        <f t="shared" si="127"/>
        <v>XXXXXXXXXX</v>
      </c>
      <c r="K272" s="193"/>
      <c r="L272" s="163">
        <f t="shared" si="128"/>
        <v>0</v>
      </c>
    </row>
    <row r="273" spans="1:12" s="182" customFormat="1" ht="15" customHeight="1" x14ac:dyDescent="0.35">
      <c r="A273" s="245">
        <f>'ASA Wrksht'!A42</f>
        <v>35</v>
      </c>
      <c r="B273" s="174" t="str">
        <f>'ASA Wrksht'!B42</f>
        <v>Outpatient - Group</v>
      </c>
      <c r="C273" s="289" t="str">
        <f>'ASA Wrksht'!F42</f>
        <v>Hours</v>
      </c>
      <c r="D273" s="240">
        <f>VLOOKUP(B273,'CS and Rates'!$B$1:$D$77,3,FALSE)</f>
        <v>22.44</v>
      </c>
      <c r="E273" s="191"/>
      <c r="F273" s="97">
        <f>'ASA Wrksht'!R42</f>
        <v>0</v>
      </c>
      <c r="G273" s="168">
        <f t="shared" si="125"/>
        <v>0</v>
      </c>
      <c r="H273" s="193"/>
      <c r="I273" s="169">
        <f t="shared" si="126"/>
        <v>0</v>
      </c>
      <c r="J273" s="192" t="str">
        <f t="shared" si="127"/>
        <v>XXXXXXXXXX</v>
      </c>
      <c r="K273" s="193"/>
      <c r="L273" s="163">
        <f t="shared" si="128"/>
        <v>0</v>
      </c>
    </row>
    <row r="274" spans="1:12" s="182" customFormat="1" ht="15" customHeight="1" x14ac:dyDescent="0.35">
      <c r="A274" s="245">
        <f>'ASA Wrksht'!A43</f>
        <v>14</v>
      </c>
      <c r="B274" s="174" t="str">
        <f>'ASA Wrksht'!B43</f>
        <v>Outpatient - Individual</v>
      </c>
      <c r="C274" s="289" t="str">
        <f>'ASA Wrksht'!F43</f>
        <v>Hours</v>
      </c>
      <c r="D274" s="240">
        <f>VLOOKUP(B274,'CS and Rates'!$B$1:$D$77,3,FALSE)</f>
        <v>89.76</v>
      </c>
      <c r="E274" s="191"/>
      <c r="F274" s="97">
        <f>'ASA Wrksht'!R43</f>
        <v>0</v>
      </c>
      <c r="G274" s="168">
        <f t="shared" si="125"/>
        <v>0</v>
      </c>
      <c r="H274" s="193"/>
      <c r="I274" s="169">
        <f t="shared" si="126"/>
        <v>0</v>
      </c>
      <c r="J274" s="192" t="str">
        <f t="shared" si="127"/>
        <v>XXXXXXXXXX</v>
      </c>
      <c r="K274" s="193"/>
      <c r="L274" s="163">
        <f t="shared" si="128"/>
        <v>0</v>
      </c>
    </row>
    <row r="275" spans="1:12" s="182" customFormat="1" ht="15" customHeight="1" x14ac:dyDescent="0.35">
      <c r="A275" s="245">
        <f>'ASA Wrksht'!A44</f>
        <v>15</v>
      </c>
      <c r="B275" s="174" t="str">
        <f>'ASA Wrksht'!B44</f>
        <v>Outreach (Client Specific)</v>
      </c>
      <c r="C275" s="289" t="str">
        <f>'ASA Wrksht'!F44</f>
        <v>Hours</v>
      </c>
      <c r="D275" s="240">
        <f>VLOOKUP(B275,'CS and Rates'!$B$1:$D$77,3,FALSE)</f>
        <v>57.62</v>
      </c>
      <c r="E275" s="191"/>
      <c r="F275" s="97">
        <f>'ASA Wrksht'!R44</f>
        <v>0</v>
      </c>
      <c r="G275" s="168">
        <f t="shared" si="125"/>
        <v>0</v>
      </c>
      <c r="H275" s="193"/>
      <c r="I275" s="169">
        <f t="shared" si="126"/>
        <v>0</v>
      </c>
      <c r="J275" s="192" t="str">
        <f t="shared" si="127"/>
        <v>XXXXXXXXXX</v>
      </c>
      <c r="K275" s="193"/>
      <c r="L275" s="163">
        <f t="shared" si="128"/>
        <v>0</v>
      </c>
    </row>
    <row r="276" spans="1:12" s="182" customFormat="1" ht="15" customHeight="1" x14ac:dyDescent="0.35">
      <c r="A276" s="245">
        <f>'ASA Wrksht'!A45</f>
        <v>15</v>
      </c>
      <c r="B276" s="174" t="str">
        <f>'ASA Wrksht'!B45</f>
        <v>Outreach (Non-Client Specific)</v>
      </c>
      <c r="C276" s="289" t="str">
        <f>'ASA Wrksht'!F45</f>
        <v>Hours</v>
      </c>
      <c r="D276" s="240">
        <f>VLOOKUP(B276,'CS and Rates'!$B$1:$D$77,3,FALSE)</f>
        <v>57.62</v>
      </c>
      <c r="E276" s="191"/>
      <c r="F276" s="97">
        <f>'ASA Wrksht'!R45</f>
        <v>0</v>
      </c>
      <c r="G276" s="168">
        <f t="shared" si="125"/>
        <v>0</v>
      </c>
      <c r="H276" s="193"/>
      <c r="I276" s="169">
        <f t="shared" si="126"/>
        <v>0</v>
      </c>
      <c r="J276" s="192" t="str">
        <f t="shared" si="127"/>
        <v>XXXXXXXXXX</v>
      </c>
      <c r="K276" s="193"/>
      <c r="L276" s="163">
        <f t="shared" si="128"/>
        <v>0</v>
      </c>
    </row>
    <row r="277" spans="1:12" s="182" customFormat="1" ht="15" customHeight="1" x14ac:dyDescent="0.35">
      <c r="A277" s="245">
        <f>'ASA Wrksht'!A46</f>
        <v>47</v>
      </c>
      <c r="B277" s="174" t="str">
        <f>'ASA Wrksht'!B46</f>
        <v>Recovery Support - Group</v>
      </c>
      <c r="C277" s="289" t="str">
        <f>'ASA Wrksht'!F46</f>
        <v>Hours</v>
      </c>
      <c r="D277" s="240">
        <f>VLOOKUP(B277,'CS and Rates'!$B$1:$D$77,3,FALSE)</f>
        <v>15.1</v>
      </c>
      <c r="E277" s="191"/>
      <c r="F277" s="97">
        <f>'ASA Wrksht'!R46</f>
        <v>0</v>
      </c>
      <c r="G277" s="168">
        <f t="shared" si="125"/>
        <v>0</v>
      </c>
      <c r="H277" s="193"/>
      <c r="I277" s="169">
        <f t="shared" si="126"/>
        <v>0</v>
      </c>
      <c r="J277" s="192" t="str">
        <f t="shared" si="127"/>
        <v>XXXXXXXXXX</v>
      </c>
      <c r="K277" s="193"/>
      <c r="L277" s="163">
        <f t="shared" si="128"/>
        <v>0</v>
      </c>
    </row>
    <row r="278" spans="1:12" s="182" customFormat="1" ht="15" customHeight="1" x14ac:dyDescent="0.35">
      <c r="A278" s="245">
        <f>'ASA Wrksht'!A47</f>
        <v>46</v>
      </c>
      <c r="B278" s="174" t="str">
        <f>'ASA Wrksht'!B47</f>
        <v>Recovery Support - Individual</v>
      </c>
      <c r="C278" s="289" t="str">
        <f>'ASA Wrksht'!F47</f>
        <v>Hours</v>
      </c>
      <c r="D278" s="240">
        <f>VLOOKUP(B278,'CS and Rates'!$B$1:$D$77,3,FALSE)</f>
        <v>60.41</v>
      </c>
      <c r="E278" s="191"/>
      <c r="F278" s="97">
        <f>'ASA Wrksht'!R47</f>
        <v>0</v>
      </c>
      <c r="G278" s="168">
        <f t="shared" si="125"/>
        <v>0</v>
      </c>
      <c r="H278" s="193"/>
      <c r="I278" s="169">
        <f t="shared" si="126"/>
        <v>0</v>
      </c>
      <c r="J278" s="192" t="str">
        <f t="shared" si="127"/>
        <v>XXXXXXXXXX</v>
      </c>
      <c r="K278" s="193"/>
      <c r="L278" s="163">
        <f t="shared" si="128"/>
        <v>0</v>
      </c>
    </row>
    <row r="279" spans="1:12" s="182" customFormat="1" ht="15" customHeight="1" x14ac:dyDescent="0.35">
      <c r="A279" s="245">
        <f>'ASA Wrksht'!A49</f>
        <v>25</v>
      </c>
      <c r="B279" s="174" t="str">
        <f>'ASA Wrksht'!B49</f>
        <v>Supported Employment</v>
      </c>
      <c r="C279" s="289" t="str">
        <f>'ASA Wrksht'!F49</f>
        <v>Hours</v>
      </c>
      <c r="D279" s="240">
        <f>VLOOKUP(B279,'CS and Rates'!$B$1:$D$77,3,FALSE)</f>
        <v>67.62</v>
      </c>
      <c r="E279" s="191"/>
      <c r="F279" s="97">
        <f>'ASA Wrksht'!R49</f>
        <v>0</v>
      </c>
      <c r="G279" s="168">
        <f t="shared" si="125"/>
        <v>0</v>
      </c>
      <c r="H279" s="193"/>
      <c r="I279" s="169">
        <f t="shared" si="126"/>
        <v>0</v>
      </c>
      <c r="J279" s="192" t="str">
        <f t="shared" si="127"/>
        <v>XXXXXXXXXX</v>
      </c>
      <c r="K279" s="193"/>
      <c r="L279" s="163">
        <f t="shared" si="128"/>
        <v>0</v>
      </c>
    </row>
    <row r="280" spans="1:12" s="182" customFormat="1" ht="15" customHeight="1" x14ac:dyDescent="0.35">
      <c r="A280" s="245">
        <f>'ASA Wrksht'!A50</f>
        <v>26</v>
      </c>
      <c r="B280" s="174" t="str">
        <f>'ASA Wrksht'!B50</f>
        <v>Supportive Housing/Living</v>
      </c>
      <c r="C280" s="289" t="str">
        <f>'ASA Wrksht'!F50</f>
        <v>Hours</v>
      </c>
      <c r="D280" s="240">
        <f>VLOOKUP(B280,'CS and Rates'!$B$1:$D$77,3,FALSE)</f>
        <v>70.38</v>
      </c>
      <c r="E280" s="191"/>
      <c r="F280" s="97">
        <f>'ASA Wrksht'!R50</f>
        <v>0</v>
      </c>
      <c r="G280" s="168">
        <f t="shared" si="125"/>
        <v>0</v>
      </c>
      <c r="H280" s="193"/>
      <c r="I280" s="169">
        <f t="shared" si="126"/>
        <v>0</v>
      </c>
      <c r="J280" s="192" t="str">
        <f t="shared" si="127"/>
        <v>XXXXXXXXXX</v>
      </c>
      <c r="K280" s="193"/>
      <c r="L280" s="163">
        <f t="shared" si="128"/>
        <v>0</v>
      </c>
    </row>
    <row r="281" spans="1:12" s="182" customFormat="1" ht="15" customHeight="1" x14ac:dyDescent="0.35">
      <c r="A281" s="245">
        <f>'ASA Wrksht'!A67</f>
        <v>4</v>
      </c>
      <c r="B281" s="174" t="str">
        <f>'ASA Wrksht'!B67</f>
        <v>Crisis Support/Emergency - Client Specific</v>
      </c>
      <c r="C281" s="289" t="str">
        <f>'ASA Wrksht'!F67</f>
        <v>Hours</v>
      </c>
      <c r="D281" s="240">
        <f>VLOOKUP(B281,'CS and Rates'!$B$1:$D$77,3,FALSE)</f>
        <v>66.34</v>
      </c>
      <c r="E281" s="191"/>
      <c r="F281" s="97">
        <f>'ASA Wrksht'!R67</f>
        <v>0</v>
      </c>
      <c r="G281" s="168">
        <f t="shared" si="125"/>
        <v>0</v>
      </c>
      <c r="H281" s="193"/>
      <c r="I281" s="169">
        <f t="shared" si="126"/>
        <v>0</v>
      </c>
      <c r="J281" s="192" t="str">
        <f t="shared" si="127"/>
        <v>XXXXXXXXXX</v>
      </c>
      <c r="K281" s="193"/>
      <c r="L281" s="163">
        <f t="shared" si="128"/>
        <v>0</v>
      </c>
    </row>
    <row r="282" spans="1:12" s="182" customFormat="1" ht="15" customHeight="1" x14ac:dyDescent="0.35">
      <c r="A282" s="245">
        <f>'ASA Wrksht'!A68</f>
        <v>4</v>
      </c>
      <c r="B282" s="174" t="str">
        <f>'ASA Wrksht'!B68</f>
        <v>Crisis Support/Emergency - Non-Client Specific</v>
      </c>
      <c r="C282" s="289" t="str">
        <f>'ASA Wrksht'!F68</f>
        <v>Hours</v>
      </c>
      <c r="D282" s="240">
        <f>VLOOKUP(B282,'CS and Rates'!$B$1:$D$77,3,FALSE)</f>
        <v>66.34</v>
      </c>
      <c r="E282" s="191"/>
      <c r="F282" s="97">
        <f>'ASA Wrksht'!R68</f>
        <v>0</v>
      </c>
      <c r="G282" s="168">
        <f t="shared" si="125"/>
        <v>0</v>
      </c>
      <c r="H282" s="193"/>
      <c r="I282" s="169">
        <f t="shared" si="126"/>
        <v>0</v>
      </c>
      <c r="J282" s="192" t="str">
        <f t="shared" si="127"/>
        <v>XXXXXXXXXX</v>
      </c>
      <c r="K282" s="193"/>
      <c r="L282" s="163">
        <f t="shared" si="128"/>
        <v>0</v>
      </c>
    </row>
    <row r="283" spans="1:12" s="182" customFormat="1" ht="15" customHeight="1" x14ac:dyDescent="0.35">
      <c r="A283" s="245">
        <f>'ASA Wrksht'!A69</f>
        <v>32</v>
      </c>
      <c r="B283" s="174" t="str">
        <f>'ASA Wrksht'!B69</f>
        <v>Outpatient Detoxification</v>
      </c>
      <c r="C283" s="289" t="str">
        <f>'ASA Wrksht'!F69</f>
        <v>Hours</v>
      </c>
      <c r="D283" s="240">
        <f>VLOOKUP(B283,'CS and Rates'!$B$1:$D$77,3,FALSE)</f>
        <v>107.29</v>
      </c>
      <c r="E283" s="191"/>
      <c r="F283" s="97">
        <f>'ASA Wrksht'!R69</f>
        <v>0</v>
      </c>
      <c r="G283" s="168">
        <f t="shared" si="125"/>
        <v>0</v>
      </c>
      <c r="H283" s="193"/>
      <c r="I283" s="169">
        <f t="shared" si="126"/>
        <v>0</v>
      </c>
      <c r="J283" s="192" t="str">
        <f t="shared" si="127"/>
        <v>XXXXXXXXXX</v>
      </c>
      <c r="K283" s="193"/>
      <c r="L283" s="163">
        <f t="shared" si="128"/>
        <v>0</v>
      </c>
    </row>
    <row r="284" spans="1:12" s="182" customFormat="1" ht="15" customHeight="1" x14ac:dyDescent="0.35">
      <c r="A284" s="245">
        <f>'ASA Wrksht'!A70</f>
        <v>24</v>
      </c>
      <c r="B284" s="174" t="str">
        <f>'ASA Wrksht'!B70</f>
        <v>Substance Abuse Detoxification</v>
      </c>
      <c r="C284" s="289" t="str">
        <f>'ASA Wrksht'!F70</f>
        <v>Days</v>
      </c>
      <c r="D284" s="240">
        <f>VLOOKUP(B284,'CS and Rates'!$B$1:$D$77,3,FALSE)</f>
        <v>319.79000000000002</v>
      </c>
      <c r="E284" s="191"/>
      <c r="F284" s="97">
        <f>'ASA Wrksht'!R70</f>
        <v>0</v>
      </c>
      <c r="G284" s="168">
        <f t="shared" si="125"/>
        <v>0</v>
      </c>
      <c r="H284" s="193"/>
      <c r="I284" s="169">
        <f t="shared" si="126"/>
        <v>0</v>
      </c>
      <c r="J284" s="192" t="str">
        <f t="shared" si="127"/>
        <v>XXXXXXXXXX</v>
      </c>
      <c r="K284" s="193"/>
      <c r="L284" s="163">
        <f t="shared" si="128"/>
        <v>0</v>
      </c>
    </row>
    <row r="285" spans="1:12" s="182" customFormat="1" ht="15" customHeight="1" x14ac:dyDescent="0.35">
      <c r="A285" s="245">
        <f>'ASA Wrksht'!A36</f>
        <v>30</v>
      </c>
      <c r="B285" s="174" t="str">
        <f>'ASA Wrksht'!B36</f>
        <v>Information and Referal</v>
      </c>
      <c r="C285" s="289" t="str">
        <f>'ASA Wrksht'!F36</f>
        <v>Hours</v>
      </c>
      <c r="D285" s="240">
        <f>VLOOKUP(B285,'CS and Rates'!$B$1:$D$77,3,FALSE)</f>
        <v>32.03</v>
      </c>
      <c r="E285" s="191"/>
      <c r="F285" s="97">
        <f>'ASA Wrksht'!R36</f>
        <v>0</v>
      </c>
      <c r="G285" s="168">
        <f t="shared" si="125"/>
        <v>0</v>
      </c>
      <c r="H285" s="193"/>
      <c r="I285" s="169">
        <f t="shared" si="126"/>
        <v>0</v>
      </c>
      <c r="J285" s="192" t="str">
        <f t="shared" si="127"/>
        <v>XXXXXXXXXX</v>
      </c>
      <c r="K285" s="193"/>
      <c r="L285" s="163">
        <f t="shared" si="128"/>
        <v>0</v>
      </c>
    </row>
    <row r="286" spans="1:12" s="182" customFormat="1" ht="15" customHeight="1" x14ac:dyDescent="0.35">
      <c r="A286" s="245">
        <f>'ASA Wrksht'!A61</f>
        <v>0</v>
      </c>
      <c r="B286" s="174">
        <f>'ASA Wrksht'!B61</f>
        <v>0</v>
      </c>
      <c r="C286" s="289">
        <f>'ASA Wrksht'!F61</f>
        <v>0</v>
      </c>
      <c r="D286" s="190"/>
      <c r="E286" s="191"/>
      <c r="F286" s="97">
        <f>'ASA Wrksht'!R61</f>
        <v>0</v>
      </c>
      <c r="G286" s="168">
        <f t="shared" si="125"/>
        <v>0</v>
      </c>
      <c r="H286" s="193"/>
      <c r="I286" s="169">
        <f t="shared" si="126"/>
        <v>0</v>
      </c>
      <c r="J286" s="192" t="str">
        <f t="shared" si="127"/>
        <v>XXXXXXXXXX</v>
      </c>
      <c r="K286" s="193"/>
      <c r="L286" s="163">
        <f t="shared" si="128"/>
        <v>0</v>
      </c>
    </row>
    <row r="287" spans="1:12" s="182" customFormat="1" ht="15" customHeight="1" x14ac:dyDescent="0.35">
      <c r="A287" s="245">
        <f>'ASA Wrksht'!A62</f>
        <v>0</v>
      </c>
      <c r="B287" s="174">
        <f>'ASA Wrksht'!B62</f>
        <v>0</v>
      </c>
      <c r="C287" s="289">
        <f>'ASA Wrksht'!F62</f>
        <v>0</v>
      </c>
      <c r="D287" s="190"/>
      <c r="E287" s="191"/>
      <c r="F287" s="97">
        <f>'ASA Wrksht'!R62</f>
        <v>0</v>
      </c>
      <c r="G287" s="168">
        <f t="shared" si="125"/>
        <v>0</v>
      </c>
      <c r="H287" s="193"/>
      <c r="I287" s="169">
        <f t="shared" si="126"/>
        <v>0</v>
      </c>
      <c r="J287" s="192" t="str">
        <f t="shared" si="127"/>
        <v>XXXXXXXXXX</v>
      </c>
      <c r="K287" s="193"/>
      <c r="L287" s="163">
        <f t="shared" si="128"/>
        <v>0</v>
      </c>
    </row>
    <row r="288" spans="1:12" s="182" customFormat="1" ht="6.75" customHeight="1" x14ac:dyDescent="0.35">
      <c r="A288" s="187"/>
      <c r="B288" s="188"/>
      <c r="C288" s="188"/>
      <c r="D288" s="189"/>
      <c r="J288" s="194"/>
    </row>
    <row r="289" spans="1:12" s="182" customFormat="1" ht="15" customHeight="1" thickBot="1" x14ac:dyDescent="0.4">
      <c r="A289" s="195" t="s">
        <v>289</v>
      </c>
      <c r="B289" s="196" t="str">
        <f>B260</f>
        <v>State Opioid Response Disc Grant-Child Welfare - MSSOW</v>
      </c>
      <c r="C289" s="196"/>
      <c r="D289" s="197"/>
      <c r="E289" s="198"/>
      <c r="F289" s="199">
        <f>SUM(F260:F288)</f>
        <v>0</v>
      </c>
      <c r="G289" s="205">
        <f>SUM(G260:G288)</f>
        <v>0</v>
      </c>
      <c r="H289" s="205">
        <f>SUM(H260:H288)</f>
        <v>0</v>
      </c>
      <c r="I289" s="205">
        <f>SUM(I260:I288)</f>
        <v>0</v>
      </c>
      <c r="J289" s="200">
        <f>ROUND(E289-H289,2)</f>
        <v>0</v>
      </c>
      <c r="K289" s="201">
        <f>SUM(K260:K288)</f>
        <v>0</v>
      </c>
      <c r="L289" s="205">
        <f>SUM(L260:L288)</f>
        <v>0</v>
      </c>
    </row>
    <row r="290" spans="1:12" s="182" customFormat="1" ht="15" thickBot="1" x14ac:dyDescent="0.4">
      <c r="A290" s="187"/>
      <c r="B290" s="188"/>
      <c r="C290" s="188"/>
      <c r="D290" s="189"/>
      <c r="E290" s="202" t="str">
        <f>IF((SUM(E260:E288))&gt;E289,"Please check funding above","")</f>
        <v/>
      </c>
      <c r="K290" s="203">
        <f>MIN(J289,I289)</f>
        <v>0</v>
      </c>
      <c r="L290" s="204" t="s">
        <v>138</v>
      </c>
    </row>
    <row r="291" spans="1:12" s="182" customFormat="1" ht="15" customHeight="1" x14ac:dyDescent="0.35">
      <c r="A291" s="49"/>
      <c r="B291" s="50" t="s">
        <v>500</v>
      </c>
      <c r="C291" s="188"/>
      <c r="D291" s="189"/>
    </row>
    <row r="292" spans="1:12" s="182" customFormat="1" ht="15" customHeight="1" x14ac:dyDescent="0.35">
      <c r="A292" s="245">
        <f>'ASA Wrksht'!$A$15</f>
        <v>18</v>
      </c>
      <c r="B292" s="174" t="str">
        <f>'ASA Wrksht'!$B$15</f>
        <v>Residential Level 1</v>
      </c>
      <c r="C292" s="289" t="str">
        <f>'ASA Wrksht'!$F$15</f>
        <v>Days</v>
      </c>
      <c r="D292" s="240">
        <f>VLOOKUP(B292,'CS and Rates'!$B$1:$D$77,3,FALSE)</f>
        <v>247.71</v>
      </c>
      <c r="E292" s="191"/>
      <c r="F292" s="97">
        <f>'ASA Wrksht'!$S$15</f>
        <v>0</v>
      </c>
      <c r="G292" s="168">
        <f t="shared" ref="G292" si="129">D292*F292</f>
        <v>0</v>
      </c>
      <c r="H292" s="193"/>
      <c r="I292" s="169">
        <f t="shared" ref="I292" si="130">ROUND(G292-H292,2)</f>
        <v>0</v>
      </c>
      <c r="J292" s="192" t="str">
        <f t="shared" ref="J292" si="131">IF(E292="","XXXXXXXXXX",ROUND(E292-H292,2))</f>
        <v>XXXXXXXXXX</v>
      </c>
      <c r="K292" s="193"/>
      <c r="L292" s="163">
        <f t="shared" ref="L292" si="132">IF(D292="",0,K292/D292)</f>
        <v>0</v>
      </c>
    </row>
    <row r="293" spans="1:12" s="182" customFormat="1" ht="15" customHeight="1" x14ac:dyDescent="0.35">
      <c r="A293" s="245">
        <f>'ASA Wrksht'!$A$16</f>
        <v>19</v>
      </c>
      <c r="B293" s="174" t="str">
        <f>'ASA Wrksht'!$B$16</f>
        <v>Residential Level 2</v>
      </c>
      <c r="C293" s="289" t="str">
        <f>'ASA Wrksht'!$F$16</f>
        <v>Days</v>
      </c>
      <c r="D293" s="240">
        <f>VLOOKUP(B293,'CS and Rates'!$B$1:$D$77,3,FALSE)</f>
        <v>206.93</v>
      </c>
      <c r="E293" s="191"/>
      <c r="F293" s="97">
        <f>'ASA Wrksht'!$S$16</f>
        <v>0</v>
      </c>
      <c r="G293" s="168">
        <f t="shared" ref="G293:G317" si="133">D293*F293</f>
        <v>0</v>
      </c>
      <c r="H293" s="193"/>
      <c r="I293" s="169">
        <f t="shared" ref="I293:I317" si="134">ROUND(G293-H293,2)</f>
        <v>0</v>
      </c>
      <c r="J293" s="192" t="str">
        <f t="shared" ref="J293:J317" si="135">IF(E293="","XXXXXXXXXX",ROUND(E293-H293,2))</f>
        <v>XXXXXXXXXX</v>
      </c>
      <c r="K293" s="193"/>
      <c r="L293" s="163">
        <f t="shared" ref="L293:L317" si="136">IF(D293="",0,K293/D293)</f>
        <v>0</v>
      </c>
    </row>
    <row r="294" spans="1:12" s="182" customFormat="1" ht="15" customHeight="1" x14ac:dyDescent="0.35">
      <c r="A294" s="245">
        <f>'ASA Wrksht'!$A$28</f>
        <v>29</v>
      </c>
      <c r="B294" s="174" t="str">
        <f>'ASA Wrksht'!$B$28</f>
        <v>Aftercare -  Individual</v>
      </c>
      <c r="C294" s="289" t="str">
        <f>'ASA Wrksht'!$F$28</f>
        <v>Hours</v>
      </c>
      <c r="D294" s="240">
        <f>VLOOKUP(B294,'CS and Rates'!$B$1:$D$77,3,FALSE)</f>
        <v>62.57</v>
      </c>
      <c r="E294" s="191"/>
      <c r="F294" s="97">
        <f>'ASA Wrksht'!$S$28</f>
        <v>0</v>
      </c>
      <c r="G294" s="168">
        <f t="shared" si="133"/>
        <v>0</v>
      </c>
      <c r="H294" s="193"/>
      <c r="I294" s="169">
        <f t="shared" si="134"/>
        <v>0</v>
      </c>
      <c r="J294" s="192" t="str">
        <f t="shared" si="135"/>
        <v>XXXXXXXXXX</v>
      </c>
      <c r="K294" s="193"/>
      <c r="L294" s="163">
        <f t="shared" si="136"/>
        <v>0</v>
      </c>
    </row>
    <row r="295" spans="1:12" s="182" customFormat="1" ht="15" customHeight="1" x14ac:dyDescent="0.35">
      <c r="A295" s="245">
        <f>'ASA Wrksht'!$A$30</f>
        <v>1</v>
      </c>
      <c r="B295" s="174" t="str">
        <f>'ASA Wrksht'!$B$30</f>
        <v>Assessment</v>
      </c>
      <c r="C295" s="289" t="str">
        <f>'ASA Wrksht'!$F$30</f>
        <v>Hours</v>
      </c>
      <c r="D295" s="240">
        <f>VLOOKUP(B295,'CS and Rates'!$B$1:$D$77,3,FALSE)</f>
        <v>89.4</v>
      </c>
      <c r="E295" s="191"/>
      <c r="F295" s="97">
        <f>'ASA Wrksht'!$S$30</f>
        <v>0</v>
      </c>
      <c r="G295" s="168">
        <f t="shared" si="133"/>
        <v>0</v>
      </c>
      <c r="H295" s="193"/>
      <c r="I295" s="169">
        <f t="shared" si="134"/>
        <v>0</v>
      </c>
      <c r="J295" s="192" t="str">
        <f t="shared" si="135"/>
        <v>XXXXXXXXXX</v>
      </c>
      <c r="K295" s="193"/>
      <c r="L295" s="163">
        <f t="shared" si="136"/>
        <v>0</v>
      </c>
    </row>
    <row r="296" spans="1:12" s="182" customFormat="1" ht="15" customHeight="1" x14ac:dyDescent="0.35">
      <c r="A296" s="245">
        <f>'ASA Wrksht'!$A$31</f>
        <v>2</v>
      </c>
      <c r="B296" s="174" t="str">
        <f>'ASA Wrksht'!$B$31</f>
        <v>Case Management</v>
      </c>
      <c r="C296" s="289" t="str">
        <f>'ASA Wrksht'!$F$31</f>
        <v>Hours</v>
      </c>
      <c r="D296" s="240">
        <f>VLOOKUP(B296,'CS and Rates'!$B$1:$D$77,3,FALSE)</f>
        <v>71.12</v>
      </c>
      <c r="E296" s="191"/>
      <c r="F296" s="97">
        <f>'ASA Wrksht'!$S$31</f>
        <v>0</v>
      </c>
      <c r="G296" s="168">
        <f t="shared" si="133"/>
        <v>0</v>
      </c>
      <c r="H296" s="193"/>
      <c r="I296" s="169">
        <f t="shared" si="134"/>
        <v>0</v>
      </c>
      <c r="J296" s="192" t="str">
        <f t="shared" si="135"/>
        <v>XXXXXXXXXX</v>
      </c>
      <c r="K296" s="193"/>
      <c r="L296" s="163">
        <f t="shared" si="136"/>
        <v>0</v>
      </c>
    </row>
    <row r="297" spans="1:12" s="182" customFormat="1" ht="15" customHeight="1" x14ac:dyDescent="0.35">
      <c r="A297" s="245">
        <f>'ASA Wrksht'!$A$32</f>
        <v>5</v>
      </c>
      <c r="B297" s="174" t="str">
        <f>'ASA Wrksht'!$B$32</f>
        <v>Day Care Services</v>
      </c>
      <c r="C297" s="289" t="str">
        <f>'ASA Wrksht'!$F$32</f>
        <v>Hours</v>
      </c>
      <c r="D297" s="240">
        <f>VLOOKUP(B297,'CS and Rates'!$B$1:$D$77,3,FALSE)</f>
        <v>52.42</v>
      </c>
      <c r="E297" s="191"/>
      <c r="F297" s="97">
        <f>'ASA Wrksht'!$S$32</f>
        <v>0</v>
      </c>
      <c r="G297" s="168">
        <f t="shared" si="133"/>
        <v>0</v>
      </c>
      <c r="H297" s="193"/>
      <c r="I297" s="169">
        <f t="shared" si="134"/>
        <v>0</v>
      </c>
      <c r="J297" s="192" t="str">
        <f t="shared" si="135"/>
        <v>XXXXXXXXXX</v>
      </c>
      <c r="K297" s="193"/>
      <c r="L297" s="163">
        <f t="shared" si="136"/>
        <v>0</v>
      </c>
    </row>
    <row r="298" spans="1:12" s="182" customFormat="1" ht="15" customHeight="1" x14ac:dyDescent="0.35">
      <c r="A298" s="245">
        <f>'ASA Wrksht'!$A$33</f>
        <v>6</v>
      </c>
      <c r="B298" s="174" t="str">
        <f>'ASA Wrksht'!$B$33</f>
        <v>Day Treatment</v>
      </c>
      <c r="C298" s="289" t="str">
        <f>'ASA Wrksht'!$F$33</f>
        <v>Days</v>
      </c>
      <c r="D298" s="240">
        <f>VLOOKUP(B298,'CS and Rates'!$B$1:$D$77,3,FALSE)</f>
        <v>52.42</v>
      </c>
      <c r="E298" s="191"/>
      <c r="F298" s="97">
        <f>'ASA Wrksht'!$S$33</f>
        <v>0</v>
      </c>
      <c r="G298" s="168">
        <f t="shared" si="133"/>
        <v>0</v>
      </c>
      <c r="H298" s="193"/>
      <c r="I298" s="169">
        <f t="shared" si="134"/>
        <v>0</v>
      </c>
      <c r="J298" s="192" t="str">
        <f t="shared" si="135"/>
        <v>XXXXXXXXXX</v>
      </c>
      <c r="K298" s="193"/>
      <c r="L298" s="163">
        <f t="shared" si="136"/>
        <v>0</v>
      </c>
    </row>
    <row r="299" spans="1:12" s="182" customFormat="1" ht="15" customHeight="1" x14ac:dyDescent="0.35">
      <c r="A299" s="245">
        <f>'ASA Wrksht'!$A$35</f>
        <v>28</v>
      </c>
      <c r="B299" s="174" t="str">
        <f>'ASA Wrksht'!$B$35</f>
        <v>Incidental Expenses</v>
      </c>
      <c r="C299" s="289" t="str">
        <f>'ASA Wrksht'!$F$35</f>
        <v>1 Unit = $1.00</v>
      </c>
      <c r="D299" s="240">
        <f>VLOOKUP(B299,'CS and Rates'!$B$1:$D$77,3,FALSE)</f>
        <v>1</v>
      </c>
      <c r="E299" s="191"/>
      <c r="F299" s="97">
        <f>'ASA Wrksht'!$S$35</f>
        <v>0</v>
      </c>
      <c r="G299" s="168">
        <f t="shared" si="133"/>
        <v>0</v>
      </c>
      <c r="H299" s="193"/>
      <c r="I299" s="169">
        <f t="shared" si="134"/>
        <v>0</v>
      </c>
      <c r="J299" s="192" t="str">
        <f t="shared" si="135"/>
        <v>XXXXXXXXXX</v>
      </c>
      <c r="K299" s="193"/>
      <c r="L299" s="163">
        <f t="shared" si="136"/>
        <v>0</v>
      </c>
    </row>
    <row r="300" spans="1:12" s="182" customFormat="1" ht="15" customHeight="1" x14ac:dyDescent="0.35">
      <c r="A300" s="245">
        <f>'ASA Wrksht'!$A$37</f>
        <v>8</v>
      </c>
      <c r="B300" s="174" t="str">
        <f>'ASA Wrksht'!$B$37</f>
        <v>In-Home &amp; On Site</v>
      </c>
      <c r="C300" s="289" t="str">
        <f>'ASA Wrksht'!$F$37</f>
        <v>Hours</v>
      </c>
      <c r="D300" s="240">
        <f>VLOOKUP(B300,'CS and Rates'!$B$1:$D$77,3,FALSE)</f>
        <v>84.53</v>
      </c>
      <c r="E300" s="191"/>
      <c r="F300" s="97">
        <f>'ASA Wrksht'!$S$37</f>
        <v>0</v>
      </c>
      <c r="G300" s="168">
        <f t="shared" si="133"/>
        <v>0</v>
      </c>
      <c r="H300" s="193"/>
      <c r="I300" s="169">
        <f t="shared" si="134"/>
        <v>0</v>
      </c>
      <c r="J300" s="192" t="str">
        <f t="shared" si="135"/>
        <v>XXXXXXXXXX</v>
      </c>
      <c r="K300" s="193"/>
      <c r="L300" s="163">
        <f t="shared" si="136"/>
        <v>0</v>
      </c>
    </row>
    <row r="301" spans="1:12" s="182" customFormat="1" ht="15" customHeight="1" x14ac:dyDescent="0.35">
      <c r="A301" s="245">
        <f>'ASA Wrksht'!$A$40</f>
        <v>12</v>
      </c>
      <c r="B301" s="174" t="str">
        <f>'ASA Wrksht'!$B$40</f>
        <v>Medical Services</v>
      </c>
      <c r="C301" s="289" t="str">
        <f>'ASA Wrksht'!$F$40</f>
        <v>Hours</v>
      </c>
      <c r="D301" s="240">
        <f>VLOOKUP(B301,'CS and Rates'!$B$1:$D$77,3,FALSE)</f>
        <v>378.79</v>
      </c>
      <c r="E301" s="191"/>
      <c r="F301" s="97">
        <f>'ASA Wrksht'!$S$40</f>
        <v>0</v>
      </c>
      <c r="G301" s="168">
        <f t="shared" si="133"/>
        <v>0</v>
      </c>
      <c r="H301" s="193"/>
      <c r="I301" s="169">
        <f t="shared" si="134"/>
        <v>0</v>
      </c>
      <c r="J301" s="192" t="str">
        <f t="shared" si="135"/>
        <v>XXXXXXXXXX</v>
      </c>
      <c r="K301" s="193"/>
      <c r="L301" s="163">
        <f t="shared" si="136"/>
        <v>0</v>
      </c>
    </row>
    <row r="302" spans="1:12" s="182" customFormat="1" ht="15" customHeight="1" x14ac:dyDescent="0.35">
      <c r="A302" s="245">
        <f>'ASA Wrksht'!$A$41</f>
        <v>13</v>
      </c>
      <c r="B302" s="174" t="str">
        <f>'ASA Wrksht'!$B$41</f>
        <v>Medication-Assisted Treatment</v>
      </c>
      <c r="C302" s="289" t="str">
        <f>'ASA Wrksht'!$F$41</f>
        <v>Dosage</v>
      </c>
      <c r="D302" s="240">
        <f>VLOOKUP(B302,'CS and Rates'!$B$1:$D$77,3,FALSE)</f>
        <v>8.8000000000000007</v>
      </c>
      <c r="E302" s="191"/>
      <c r="F302" s="97">
        <f>'ASA Wrksht'!$S$41</f>
        <v>0</v>
      </c>
      <c r="G302" s="168">
        <f t="shared" si="133"/>
        <v>0</v>
      </c>
      <c r="H302" s="193"/>
      <c r="I302" s="169">
        <f t="shared" si="134"/>
        <v>0</v>
      </c>
      <c r="J302" s="192" t="str">
        <f t="shared" si="135"/>
        <v>XXXXXXXXXX</v>
      </c>
      <c r="K302" s="193"/>
      <c r="L302" s="163">
        <f t="shared" si="136"/>
        <v>0</v>
      </c>
    </row>
    <row r="303" spans="1:12" s="182" customFormat="1" ht="15" customHeight="1" x14ac:dyDescent="0.35">
      <c r="A303" s="245">
        <f>'ASA Wrksht'!$A$42</f>
        <v>35</v>
      </c>
      <c r="B303" s="174" t="str">
        <f>'ASA Wrksht'!$B$42</f>
        <v>Outpatient - Group</v>
      </c>
      <c r="C303" s="289" t="str">
        <f>'ASA Wrksht'!$F$42</f>
        <v>Hours</v>
      </c>
      <c r="D303" s="240">
        <f>VLOOKUP(B303,'CS and Rates'!$B$1:$D$77,3,FALSE)</f>
        <v>22.44</v>
      </c>
      <c r="E303" s="191"/>
      <c r="F303" s="97">
        <f>'ASA Wrksht'!$S$42</f>
        <v>0</v>
      </c>
      <c r="G303" s="168">
        <f t="shared" si="133"/>
        <v>0</v>
      </c>
      <c r="H303" s="193"/>
      <c r="I303" s="169">
        <f t="shared" si="134"/>
        <v>0</v>
      </c>
      <c r="J303" s="192" t="str">
        <f t="shared" si="135"/>
        <v>XXXXXXXXXX</v>
      </c>
      <c r="K303" s="193"/>
      <c r="L303" s="163">
        <f t="shared" si="136"/>
        <v>0</v>
      </c>
    </row>
    <row r="304" spans="1:12" s="182" customFormat="1" ht="15" customHeight="1" x14ac:dyDescent="0.35">
      <c r="A304" s="245">
        <f>'ASA Wrksht'!$A$43</f>
        <v>14</v>
      </c>
      <c r="B304" s="174" t="str">
        <f>'ASA Wrksht'!$B$43</f>
        <v>Outpatient - Individual</v>
      </c>
      <c r="C304" s="289" t="str">
        <f>'ASA Wrksht'!$F$43</f>
        <v>Hours</v>
      </c>
      <c r="D304" s="240">
        <f>VLOOKUP(B304,'CS and Rates'!$B$1:$D$77,3,FALSE)</f>
        <v>89.76</v>
      </c>
      <c r="E304" s="191"/>
      <c r="F304" s="97">
        <f>'ASA Wrksht'!$S$43</f>
        <v>0</v>
      </c>
      <c r="G304" s="168">
        <f t="shared" si="133"/>
        <v>0</v>
      </c>
      <c r="H304" s="193"/>
      <c r="I304" s="169">
        <f t="shared" si="134"/>
        <v>0</v>
      </c>
      <c r="J304" s="192" t="str">
        <f t="shared" si="135"/>
        <v>XXXXXXXXXX</v>
      </c>
      <c r="K304" s="193"/>
      <c r="L304" s="163">
        <f t="shared" si="136"/>
        <v>0</v>
      </c>
    </row>
    <row r="305" spans="1:12" s="182" customFormat="1" ht="15" customHeight="1" x14ac:dyDescent="0.35">
      <c r="A305" s="245">
        <f>'ASA Wrksht'!$A$44</f>
        <v>15</v>
      </c>
      <c r="B305" s="174" t="str">
        <f>'ASA Wrksht'!$B$44</f>
        <v>Outreach (Client Specific)</v>
      </c>
      <c r="C305" s="289" t="str">
        <f>'ASA Wrksht'!$F$44</f>
        <v>Hours</v>
      </c>
      <c r="D305" s="240">
        <f>VLOOKUP(B305,'CS and Rates'!$B$1:$D$77,3,FALSE)</f>
        <v>57.62</v>
      </c>
      <c r="E305" s="191"/>
      <c r="F305" s="97">
        <f>'ASA Wrksht'!$S$44</f>
        <v>0</v>
      </c>
      <c r="G305" s="168">
        <f t="shared" si="133"/>
        <v>0</v>
      </c>
      <c r="H305" s="193"/>
      <c r="I305" s="169">
        <f t="shared" si="134"/>
        <v>0</v>
      </c>
      <c r="J305" s="192" t="str">
        <f t="shared" si="135"/>
        <v>XXXXXXXXXX</v>
      </c>
      <c r="K305" s="193"/>
      <c r="L305" s="163">
        <f t="shared" si="136"/>
        <v>0</v>
      </c>
    </row>
    <row r="306" spans="1:12" s="182" customFormat="1" ht="15" customHeight="1" x14ac:dyDescent="0.35">
      <c r="A306" s="245">
        <f>'ASA Wrksht'!$A$45</f>
        <v>15</v>
      </c>
      <c r="B306" s="174" t="str">
        <f>'ASA Wrksht'!$B$45</f>
        <v>Outreach (Non-Client Specific)</v>
      </c>
      <c r="C306" s="289" t="str">
        <f>'ASA Wrksht'!$F$45</f>
        <v>Hours</v>
      </c>
      <c r="D306" s="240">
        <f>VLOOKUP(B306,'CS and Rates'!$B$1:$D$77,3,FALSE)</f>
        <v>57.62</v>
      </c>
      <c r="E306" s="191"/>
      <c r="F306" s="97">
        <f>'ASA Wrksht'!$S$45</f>
        <v>0</v>
      </c>
      <c r="G306" s="168">
        <f t="shared" si="133"/>
        <v>0</v>
      </c>
      <c r="H306" s="193"/>
      <c r="I306" s="169">
        <f t="shared" si="134"/>
        <v>0</v>
      </c>
      <c r="J306" s="192" t="str">
        <f t="shared" si="135"/>
        <v>XXXXXXXXXX</v>
      </c>
      <c r="K306" s="193"/>
      <c r="L306" s="163">
        <f t="shared" si="136"/>
        <v>0</v>
      </c>
    </row>
    <row r="307" spans="1:12" s="182" customFormat="1" ht="15" customHeight="1" x14ac:dyDescent="0.35">
      <c r="A307" s="245">
        <f>'ASA Wrksht'!$A$46</f>
        <v>47</v>
      </c>
      <c r="B307" s="174" t="str">
        <f>'ASA Wrksht'!$B$46</f>
        <v>Recovery Support - Group</v>
      </c>
      <c r="C307" s="289" t="str">
        <f>'ASA Wrksht'!$F$46</f>
        <v>Hours</v>
      </c>
      <c r="D307" s="240">
        <f>VLOOKUP(B307,'CS and Rates'!$B$1:$D$77,3,FALSE)</f>
        <v>15.1</v>
      </c>
      <c r="E307" s="191"/>
      <c r="F307" s="97">
        <f>'ASA Wrksht'!$S$46</f>
        <v>0</v>
      </c>
      <c r="G307" s="168">
        <f t="shared" si="133"/>
        <v>0</v>
      </c>
      <c r="H307" s="193"/>
      <c r="I307" s="169">
        <f t="shared" si="134"/>
        <v>0</v>
      </c>
      <c r="J307" s="192" t="str">
        <f t="shared" si="135"/>
        <v>XXXXXXXXXX</v>
      </c>
      <c r="K307" s="193"/>
      <c r="L307" s="163">
        <f t="shared" si="136"/>
        <v>0</v>
      </c>
    </row>
    <row r="308" spans="1:12" s="182" customFormat="1" ht="15" customHeight="1" x14ac:dyDescent="0.35">
      <c r="A308" s="245">
        <f>'ASA Wrksht'!$A$47</f>
        <v>46</v>
      </c>
      <c r="B308" s="174" t="str">
        <f>'ASA Wrksht'!$B$47</f>
        <v>Recovery Support - Individual</v>
      </c>
      <c r="C308" s="289" t="str">
        <f>'ASA Wrksht'!$F$47</f>
        <v>Hours</v>
      </c>
      <c r="D308" s="240">
        <f>VLOOKUP(B308,'CS and Rates'!$B$1:$D$77,3,FALSE)</f>
        <v>60.41</v>
      </c>
      <c r="E308" s="191"/>
      <c r="F308" s="97">
        <f>'ASA Wrksht'!$S$47</f>
        <v>0</v>
      </c>
      <c r="G308" s="168">
        <f t="shared" si="133"/>
        <v>0</v>
      </c>
      <c r="H308" s="193"/>
      <c r="I308" s="169">
        <f t="shared" si="134"/>
        <v>0</v>
      </c>
      <c r="J308" s="192" t="str">
        <f t="shared" si="135"/>
        <v>XXXXXXXXXX</v>
      </c>
      <c r="K308" s="193"/>
      <c r="L308" s="163">
        <f t="shared" si="136"/>
        <v>0</v>
      </c>
    </row>
    <row r="309" spans="1:12" s="182" customFormat="1" ht="15" customHeight="1" x14ac:dyDescent="0.35">
      <c r="A309" s="245">
        <f>'ASA Wrksht'!$A$49</f>
        <v>25</v>
      </c>
      <c r="B309" s="174" t="str">
        <f>'ASA Wrksht'!$B$49</f>
        <v>Supported Employment</v>
      </c>
      <c r="C309" s="289" t="str">
        <f>'ASA Wrksht'!$F$49</f>
        <v>Hours</v>
      </c>
      <c r="D309" s="240">
        <f>VLOOKUP(B309,'CS and Rates'!$B$1:$D$77,3,FALSE)</f>
        <v>67.62</v>
      </c>
      <c r="E309" s="191"/>
      <c r="F309" s="97">
        <f>'ASA Wrksht'!$S$49</f>
        <v>0</v>
      </c>
      <c r="G309" s="168">
        <f t="shared" si="133"/>
        <v>0</v>
      </c>
      <c r="H309" s="193"/>
      <c r="I309" s="169">
        <f t="shared" si="134"/>
        <v>0</v>
      </c>
      <c r="J309" s="192" t="str">
        <f t="shared" si="135"/>
        <v>XXXXXXXXXX</v>
      </c>
      <c r="K309" s="193"/>
      <c r="L309" s="163">
        <f t="shared" si="136"/>
        <v>0</v>
      </c>
    </row>
    <row r="310" spans="1:12" s="182" customFormat="1" ht="15" customHeight="1" x14ac:dyDescent="0.35">
      <c r="A310" s="245">
        <f>'ASA Wrksht'!$A$50</f>
        <v>26</v>
      </c>
      <c r="B310" s="174" t="str">
        <f>'ASA Wrksht'!$B$50</f>
        <v>Supportive Housing/Living</v>
      </c>
      <c r="C310" s="289" t="str">
        <f>'ASA Wrksht'!$F$50</f>
        <v>Hours</v>
      </c>
      <c r="D310" s="240">
        <f>VLOOKUP(B310,'CS and Rates'!$B$1:$D$77,3,FALSE)</f>
        <v>70.38</v>
      </c>
      <c r="E310" s="191"/>
      <c r="F310" s="97">
        <f>'ASA Wrksht'!$S$50</f>
        <v>0</v>
      </c>
      <c r="G310" s="168">
        <f t="shared" si="133"/>
        <v>0</v>
      </c>
      <c r="H310" s="193"/>
      <c r="I310" s="169">
        <f t="shared" si="134"/>
        <v>0</v>
      </c>
      <c r="J310" s="192" t="str">
        <f t="shared" si="135"/>
        <v>XXXXXXXXXX</v>
      </c>
      <c r="K310" s="193"/>
      <c r="L310" s="163">
        <f t="shared" si="136"/>
        <v>0</v>
      </c>
    </row>
    <row r="311" spans="1:12" s="182" customFormat="1" ht="15" customHeight="1" x14ac:dyDescent="0.35">
      <c r="A311" s="245">
        <f>'ASA Wrksht'!$A$67</f>
        <v>4</v>
      </c>
      <c r="B311" s="174" t="str">
        <f>'ASA Wrksht'!$B$67</f>
        <v>Crisis Support/Emergency - Client Specific</v>
      </c>
      <c r="C311" s="289" t="str">
        <f>'ASA Wrksht'!$F$67</f>
        <v>Hours</v>
      </c>
      <c r="D311" s="240">
        <f>VLOOKUP(B311,'CS and Rates'!$B$1:$D$77,3,FALSE)</f>
        <v>66.34</v>
      </c>
      <c r="E311" s="191"/>
      <c r="F311" s="97">
        <f>'ASA Wrksht'!$S$67</f>
        <v>0</v>
      </c>
      <c r="G311" s="168">
        <f t="shared" si="133"/>
        <v>0</v>
      </c>
      <c r="H311" s="193"/>
      <c r="I311" s="169">
        <f t="shared" si="134"/>
        <v>0</v>
      </c>
      <c r="J311" s="192" t="str">
        <f t="shared" si="135"/>
        <v>XXXXXXXXXX</v>
      </c>
      <c r="K311" s="193"/>
      <c r="L311" s="163">
        <f t="shared" si="136"/>
        <v>0</v>
      </c>
    </row>
    <row r="312" spans="1:12" s="182" customFormat="1" ht="15" customHeight="1" x14ac:dyDescent="0.35">
      <c r="A312" s="245">
        <f>'ASA Wrksht'!$A$68</f>
        <v>4</v>
      </c>
      <c r="B312" s="174" t="str">
        <f>'ASA Wrksht'!$B$68</f>
        <v>Crisis Support/Emergency - Non-Client Specific</v>
      </c>
      <c r="C312" s="289" t="str">
        <f>'ASA Wrksht'!$F$68</f>
        <v>Hours</v>
      </c>
      <c r="D312" s="240">
        <f>VLOOKUP(B312,'CS and Rates'!$B$1:$D$77,3,FALSE)</f>
        <v>66.34</v>
      </c>
      <c r="E312" s="191"/>
      <c r="F312" s="97">
        <f>'ASA Wrksht'!$S$68</f>
        <v>0</v>
      </c>
      <c r="G312" s="168">
        <f t="shared" si="133"/>
        <v>0</v>
      </c>
      <c r="H312" s="193"/>
      <c r="I312" s="169">
        <f t="shared" si="134"/>
        <v>0</v>
      </c>
      <c r="J312" s="192" t="str">
        <f t="shared" si="135"/>
        <v>XXXXXXXXXX</v>
      </c>
      <c r="K312" s="193"/>
      <c r="L312" s="163">
        <f t="shared" si="136"/>
        <v>0</v>
      </c>
    </row>
    <row r="313" spans="1:12" s="182" customFormat="1" ht="15" customHeight="1" x14ac:dyDescent="0.35">
      <c r="A313" s="245">
        <f>'ASA Wrksht'!$A$69</f>
        <v>32</v>
      </c>
      <c r="B313" s="174" t="str">
        <f>'ASA Wrksht'!$B$69</f>
        <v>Outpatient Detoxification</v>
      </c>
      <c r="C313" s="289" t="str">
        <f>'ASA Wrksht'!$F$69</f>
        <v>Hours</v>
      </c>
      <c r="D313" s="240">
        <f>VLOOKUP(B313,'CS and Rates'!$B$1:$D$77,3,FALSE)</f>
        <v>107.29</v>
      </c>
      <c r="E313" s="191"/>
      <c r="F313" s="97">
        <f>'ASA Wrksht'!$S$69</f>
        <v>0</v>
      </c>
      <c r="G313" s="168">
        <f t="shared" si="133"/>
        <v>0</v>
      </c>
      <c r="H313" s="193"/>
      <c r="I313" s="169">
        <f t="shared" si="134"/>
        <v>0</v>
      </c>
      <c r="J313" s="192" t="str">
        <f t="shared" si="135"/>
        <v>XXXXXXXXXX</v>
      </c>
      <c r="K313" s="193"/>
      <c r="L313" s="163">
        <f t="shared" si="136"/>
        <v>0</v>
      </c>
    </row>
    <row r="314" spans="1:12" s="182" customFormat="1" ht="15" customHeight="1" x14ac:dyDescent="0.35">
      <c r="A314" s="245">
        <f>'ASA Wrksht'!$A$70</f>
        <v>24</v>
      </c>
      <c r="B314" s="174" t="str">
        <f>'ASA Wrksht'!$B$70</f>
        <v>Substance Abuse Detoxification</v>
      </c>
      <c r="C314" s="289" t="str">
        <f>'ASA Wrksht'!$F$70</f>
        <v>Days</v>
      </c>
      <c r="D314" s="240">
        <f>VLOOKUP(B314,'CS and Rates'!$B$1:$D$77,3,FALSE)</f>
        <v>319.79000000000002</v>
      </c>
      <c r="E314" s="191"/>
      <c r="F314" s="97">
        <f>'ASA Wrksht'!$S$70</f>
        <v>0</v>
      </c>
      <c r="G314" s="168">
        <f t="shared" si="133"/>
        <v>0</v>
      </c>
      <c r="H314" s="193"/>
      <c r="I314" s="169">
        <f t="shared" si="134"/>
        <v>0</v>
      </c>
      <c r="J314" s="192" t="str">
        <f t="shared" si="135"/>
        <v>XXXXXXXXXX</v>
      </c>
      <c r="K314" s="193"/>
      <c r="L314" s="163">
        <f t="shared" si="136"/>
        <v>0</v>
      </c>
    </row>
    <row r="315" spans="1:12" s="182" customFormat="1" ht="15" customHeight="1" x14ac:dyDescent="0.35">
      <c r="A315" s="245">
        <f>'ASA Wrksht'!$A$36</f>
        <v>30</v>
      </c>
      <c r="B315" s="174" t="str">
        <f>'ASA Wrksht'!$B$36</f>
        <v>Information and Referal</v>
      </c>
      <c r="C315" s="289" t="str">
        <f>'ASA Wrksht'!$F$36</f>
        <v>Hours</v>
      </c>
      <c r="D315" s="240">
        <f>VLOOKUP(B315,'CS and Rates'!$B$1:$D$77,3,FALSE)</f>
        <v>32.03</v>
      </c>
      <c r="E315" s="191"/>
      <c r="F315" s="97">
        <f>'ASA Wrksht'!$S$36</f>
        <v>0</v>
      </c>
      <c r="G315" s="168">
        <f t="shared" si="133"/>
        <v>0</v>
      </c>
      <c r="H315" s="193"/>
      <c r="I315" s="169">
        <f t="shared" si="134"/>
        <v>0</v>
      </c>
      <c r="J315" s="192" t="str">
        <f t="shared" si="135"/>
        <v>XXXXXXXXXX</v>
      </c>
      <c r="K315" s="193"/>
      <c r="L315" s="163">
        <f t="shared" si="136"/>
        <v>0</v>
      </c>
    </row>
    <row r="316" spans="1:12" s="182" customFormat="1" ht="15" customHeight="1" x14ac:dyDescent="0.35">
      <c r="A316" s="245">
        <f>'ASA Wrksht'!$A$61</f>
        <v>0</v>
      </c>
      <c r="B316" s="174">
        <f>'ASA Wrksht'!$B$61</f>
        <v>0</v>
      </c>
      <c r="C316" s="289">
        <f>'ASA Wrksht'!$F$61</f>
        <v>0</v>
      </c>
      <c r="D316" s="190"/>
      <c r="E316" s="191"/>
      <c r="F316" s="97">
        <f>'ASA Wrksht'!$S$61</f>
        <v>0</v>
      </c>
      <c r="G316" s="168">
        <f t="shared" si="133"/>
        <v>0</v>
      </c>
      <c r="H316" s="193"/>
      <c r="I316" s="169">
        <f t="shared" si="134"/>
        <v>0</v>
      </c>
      <c r="J316" s="192" t="str">
        <f t="shared" si="135"/>
        <v>XXXXXXXXXX</v>
      </c>
      <c r="K316" s="193"/>
      <c r="L316" s="163">
        <f t="shared" si="136"/>
        <v>0</v>
      </c>
    </row>
    <row r="317" spans="1:12" s="182" customFormat="1" ht="15" customHeight="1" x14ac:dyDescent="0.35">
      <c r="A317" s="245">
        <f>'ASA Wrksht'!$A$62</f>
        <v>0</v>
      </c>
      <c r="B317" s="174">
        <f>'ASA Wrksht'!$B$62</f>
        <v>0</v>
      </c>
      <c r="C317" s="289">
        <f>'ASA Wrksht'!$F$62</f>
        <v>0</v>
      </c>
      <c r="D317" s="190"/>
      <c r="E317" s="191"/>
      <c r="F317" s="97">
        <f>'ASA Wrksht'!$S$62</f>
        <v>0</v>
      </c>
      <c r="G317" s="168">
        <f t="shared" si="133"/>
        <v>0</v>
      </c>
      <c r="H317" s="193"/>
      <c r="I317" s="169">
        <f t="shared" si="134"/>
        <v>0</v>
      </c>
      <c r="J317" s="192" t="str">
        <f t="shared" si="135"/>
        <v>XXXXXXXXXX</v>
      </c>
      <c r="K317" s="193"/>
      <c r="L317" s="163">
        <f t="shared" si="136"/>
        <v>0</v>
      </c>
    </row>
    <row r="318" spans="1:12" s="182" customFormat="1" ht="6.75" customHeight="1" x14ac:dyDescent="0.35">
      <c r="A318" s="187"/>
      <c r="B318" s="188"/>
      <c r="C318" s="188"/>
      <c r="D318" s="189"/>
      <c r="J318" s="194"/>
    </row>
    <row r="319" spans="1:12" s="182" customFormat="1" ht="15" customHeight="1" thickBot="1" x14ac:dyDescent="0.4">
      <c r="A319" s="195" t="s">
        <v>289</v>
      </c>
      <c r="B319" s="196" t="str">
        <f>B291</f>
        <v>State Opioid Response SVCS-MAT - Year 2 - MSSM2</v>
      </c>
      <c r="C319" s="196"/>
      <c r="D319" s="197"/>
      <c r="E319" s="198"/>
      <c r="F319" s="199">
        <f>SUM(F291:F318)</f>
        <v>0</v>
      </c>
      <c r="G319" s="205">
        <f>SUM(G291:G318)</f>
        <v>0</v>
      </c>
      <c r="H319" s="205">
        <f>SUM(H291:H318)</f>
        <v>0</v>
      </c>
      <c r="I319" s="205">
        <f>SUM(I291:I318)</f>
        <v>0</v>
      </c>
      <c r="J319" s="200">
        <f>ROUND(E319-H319,2)</f>
        <v>0</v>
      </c>
      <c r="K319" s="201">
        <f>SUM(K291:K318)</f>
        <v>0</v>
      </c>
      <c r="L319" s="205">
        <f>SUM(L291:L318)</f>
        <v>0</v>
      </c>
    </row>
    <row r="320" spans="1:12" s="182" customFormat="1" ht="15" thickBot="1" x14ac:dyDescent="0.4">
      <c r="A320" s="187"/>
      <c r="B320" s="188"/>
      <c r="C320" s="188"/>
      <c r="D320" s="189"/>
      <c r="E320" s="202" t="str">
        <f>IF((SUM(E291:E318))&gt;E319,"Please check funding above","")</f>
        <v/>
      </c>
      <c r="K320" s="203">
        <f>MIN(J319,I319)</f>
        <v>0</v>
      </c>
      <c r="L320" s="204" t="s">
        <v>138</v>
      </c>
    </row>
    <row r="321" spans="1:12" s="182" customFormat="1" ht="15" customHeight="1" x14ac:dyDescent="0.35">
      <c r="A321" s="49"/>
      <c r="B321" s="50" t="s">
        <v>531</v>
      </c>
      <c r="C321" s="188"/>
      <c r="D321" s="189"/>
    </row>
    <row r="322" spans="1:12" s="182" customFormat="1" ht="15" customHeight="1" x14ac:dyDescent="0.35">
      <c r="A322" s="245">
        <f>'ASA Wrksht'!$A$15</f>
        <v>18</v>
      </c>
      <c r="B322" s="174" t="str">
        <f>'ASA Wrksht'!$B$15</f>
        <v>Residential Level 1</v>
      </c>
      <c r="C322" s="289" t="str">
        <f>'ASA Wrksht'!$F$15</f>
        <v>Days</v>
      </c>
      <c r="D322" s="240">
        <f>VLOOKUP(B322,'CS and Rates'!$B$1:$D$77,3,FALSE)</f>
        <v>247.71</v>
      </c>
      <c r="E322" s="191"/>
      <c r="F322" s="97">
        <f>'ASA Wrksht'!ST$15</f>
        <v>0</v>
      </c>
      <c r="G322" s="168">
        <f t="shared" ref="G322:G347" si="137">D322*F322</f>
        <v>0</v>
      </c>
      <c r="H322" s="193"/>
      <c r="I322" s="169">
        <f t="shared" ref="I322:I347" si="138">ROUND(G322-H322,2)</f>
        <v>0</v>
      </c>
      <c r="J322" s="192" t="str">
        <f t="shared" ref="J322:J347" si="139">IF(E322="","XXXXXXXXXX",ROUND(E322-H322,2))</f>
        <v>XXXXXXXXXX</v>
      </c>
      <c r="K322" s="193"/>
      <c r="L322" s="163">
        <f t="shared" ref="L322:L347" si="140">IF(D322="",0,K322/D322)</f>
        <v>0</v>
      </c>
    </row>
    <row r="323" spans="1:12" s="182" customFormat="1" ht="15" customHeight="1" x14ac:dyDescent="0.35">
      <c r="A323" s="245">
        <f>'ASA Wrksht'!$A$16</f>
        <v>19</v>
      </c>
      <c r="B323" s="174" t="str">
        <f>'ASA Wrksht'!$B$16</f>
        <v>Residential Level 2</v>
      </c>
      <c r="C323" s="289" t="str">
        <f>'ASA Wrksht'!$F$16</f>
        <v>Days</v>
      </c>
      <c r="D323" s="240">
        <f>VLOOKUP(B323,'CS and Rates'!$B$1:$D$77,3,FALSE)</f>
        <v>206.93</v>
      </c>
      <c r="E323" s="191"/>
      <c r="F323" s="97">
        <f>'ASA Wrksht'!ST$16</f>
        <v>0</v>
      </c>
      <c r="G323" s="168">
        <f t="shared" si="137"/>
        <v>0</v>
      </c>
      <c r="H323" s="193"/>
      <c r="I323" s="169">
        <f t="shared" si="138"/>
        <v>0</v>
      </c>
      <c r="J323" s="192" t="str">
        <f t="shared" si="139"/>
        <v>XXXXXXXXXX</v>
      </c>
      <c r="K323" s="193"/>
      <c r="L323" s="163">
        <f t="shared" si="140"/>
        <v>0</v>
      </c>
    </row>
    <row r="324" spans="1:12" s="182" customFormat="1" ht="15" customHeight="1" x14ac:dyDescent="0.35">
      <c r="A324" s="245">
        <f>'ASA Wrksht'!$A$28</f>
        <v>29</v>
      </c>
      <c r="B324" s="174" t="str">
        <f>'ASA Wrksht'!$B$28</f>
        <v>Aftercare -  Individual</v>
      </c>
      <c r="C324" s="289" t="str">
        <f>'ASA Wrksht'!$F$28</f>
        <v>Hours</v>
      </c>
      <c r="D324" s="240">
        <f>VLOOKUP(B324,'CS and Rates'!$B$1:$D$77,3,FALSE)</f>
        <v>62.57</v>
      </c>
      <c r="E324" s="191"/>
      <c r="F324" s="97">
        <f>'ASA Wrksht'!ST$28</f>
        <v>0</v>
      </c>
      <c r="G324" s="168">
        <f t="shared" si="137"/>
        <v>0</v>
      </c>
      <c r="H324" s="193"/>
      <c r="I324" s="169">
        <f t="shared" si="138"/>
        <v>0</v>
      </c>
      <c r="J324" s="192" t="str">
        <f t="shared" si="139"/>
        <v>XXXXXXXXXX</v>
      </c>
      <c r="K324" s="193"/>
      <c r="L324" s="163">
        <f t="shared" si="140"/>
        <v>0</v>
      </c>
    </row>
    <row r="325" spans="1:12" s="182" customFormat="1" ht="15" customHeight="1" x14ac:dyDescent="0.35">
      <c r="A325" s="245">
        <f>'ASA Wrksht'!$A$30</f>
        <v>1</v>
      </c>
      <c r="B325" s="174" t="str">
        <f>'ASA Wrksht'!$B$30</f>
        <v>Assessment</v>
      </c>
      <c r="C325" s="289" t="str">
        <f>'ASA Wrksht'!$F$30</f>
        <v>Hours</v>
      </c>
      <c r="D325" s="240">
        <f>VLOOKUP(B325,'CS and Rates'!$B$1:$D$77,3,FALSE)</f>
        <v>89.4</v>
      </c>
      <c r="E325" s="191"/>
      <c r="F325" s="97">
        <f>'ASA Wrksht'!ST$30</f>
        <v>0</v>
      </c>
      <c r="G325" s="168">
        <f t="shared" si="137"/>
        <v>0</v>
      </c>
      <c r="H325" s="193"/>
      <c r="I325" s="169">
        <f t="shared" si="138"/>
        <v>0</v>
      </c>
      <c r="J325" s="192" t="str">
        <f t="shared" si="139"/>
        <v>XXXXXXXXXX</v>
      </c>
      <c r="K325" s="193"/>
      <c r="L325" s="163">
        <f t="shared" si="140"/>
        <v>0</v>
      </c>
    </row>
    <row r="326" spans="1:12" s="182" customFormat="1" ht="15" customHeight="1" x14ac:dyDescent="0.35">
      <c r="A326" s="245">
        <f>'ASA Wrksht'!$A$31</f>
        <v>2</v>
      </c>
      <c r="B326" s="174" t="str">
        <f>'ASA Wrksht'!$B$31</f>
        <v>Case Management</v>
      </c>
      <c r="C326" s="289" t="str">
        <f>'ASA Wrksht'!$F$31</f>
        <v>Hours</v>
      </c>
      <c r="D326" s="240">
        <f>VLOOKUP(B326,'CS and Rates'!$B$1:$D$77,3,FALSE)</f>
        <v>71.12</v>
      </c>
      <c r="E326" s="191"/>
      <c r="F326" s="97">
        <f>'ASA Wrksht'!ST$31</f>
        <v>0</v>
      </c>
      <c r="G326" s="168">
        <f t="shared" si="137"/>
        <v>0</v>
      </c>
      <c r="H326" s="193"/>
      <c r="I326" s="169">
        <f t="shared" si="138"/>
        <v>0</v>
      </c>
      <c r="J326" s="192" t="str">
        <f t="shared" si="139"/>
        <v>XXXXXXXXXX</v>
      </c>
      <c r="K326" s="193"/>
      <c r="L326" s="163">
        <f t="shared" si="140"/>
        <v>0</v>
      </c>
    </row>
    <row r="327" spans="1:12" s="182" customFormat="1" ht="15" customHeight="1" x14ac:dyDescent="0.35">
      <c r="A327" s="245">
        <f>'ASA Wrksht'!$A$32</f>
        <v>5</v>
      </c>
      <c r="B327" s="174" t="str">
        <f>'ASA Wrksht'!$B$32</f>
        <v>Day Care Services</v>
      </c>
      <c r="C327" s="289" t="str">
        <f>'ASA Wrksht'!$F$32</f>
        <v>Hours</v>
      </c>
      <c r="D327" s="240">
        <f>VLOOKUP(B327,'CS and Rates'!$B$1:$D$77,3,FALSE)</f>
        <v>52.42</v>
      </c>
      <c r="E327" s="191"/>
      <c r="F327" s="97">
        <f>'ASA Wrksht'!ST$32</f>
        <v>0</v>
      </c>
      <c r="G327" s="168">
        <f t="shared" si="137"/>
        <v>0</v>
      </c>
      <c r="H327" s="193"/>
      <c r="I327" s="169">
        <f t="shared" si="138"/>
        <v>0</v>
      </c>
      <c r="J327" s="192" t="str">
        <f t="shared" si="139"/>
        <v>XXXXXXXXXX</v>
      </c>
      <c r="K327" s="193"/>
      <c r="L327" s="163">
        <f t="shared" si="140"/>
        <v>0</v>
      </c>
    </row>
    <row r="328" spans="1:12" s="182" customFormat="1" ht="15" customHeight="1" x14ac:dyDescent="0.35">
      <c r="A328" s="245">
        <f>'ASA Wrksht'!$A$33</f>
        <v>6</v>
      </c>
      <c r="B328" s="174" t="str">
        <f>'ASA Wrksht'!$B$33</f>
        <v>Day Treatment</v>
      </c>
      <c r="C328" s="289" t="str">
        <f>'ASA Wrksht'!$F$33</f>
        <v>Days</v>
      </c>
      <c r="D328" s="240">
        <f>VLOOKUP(B328,'CS and Rates'!$B$1:$D$77,3,FALSE)</f>
        <v>52.42</v>
      </c>
      <c r="E328" s="191"/>
      <c r="F328" s="97">
        <f>'ASA Wrksht'!ST$33</f>
        <v>0</v>
      </c>
      <c r="G328" s="168">
        <f t="shared" si="137"/>
        <v>0</v>
      </c>
      <c r="H328" s="193"/>
      <c r="I328" s="169">
        <f t="shared" si="138"/>
        <v>0</v>
      </c>
      <c r="J328" s="192" t="str">
        <f t="shared" si="139"/>
        <v>XXXXXXXXXX</v>
      </c>
      <c r="K328" s="193"/>
      <c r="L328" s="163">
        <f t="shared" si="140"/>
        <v>0</v>
      </c>
    </row>
    <row r="329" spans="1:12" s="182" customFormat="1" ht="15" customHeight="1" x14ac:dyDescent="0.35">
      <c r="A329" s="245">
        <f>'ASA Wrksht'!$A$35</f>
        <v>28</v>
      </c>
      <c r="B329" s="174" t="str">
        <f>'ASA Wrksht'!$B$35</f>
        <v>Incidental Expenses</v>
      </c>
      <c r="C329" s="289" t="str">
        <f>'ASA Wrksht'!$F$35</f>
        <v>1 Unit = $1.00</v>
      </c>
      <c r="D329" s="240">
        <f>VLOOKUP(B329,'CS and Rates'!$B$1:$D$77,3,FALSE)</f>
        <v>1</v>
      </c>
      <c r="E329" s="191"/>
      <c r="F329" s="97">
        <f>'ASA Wrksht'!ST$35</f>
        <v>0</v>
      </c>
      <c r="G329" s="168">
        <f t="shared" si="137"/>
        <v>0</v>
      </c>
      <c r="H329" s="193"/>
      <c r="I329" s="169">
        <f t="shared" si="138"/>
        <v>0</v>
      </c>
      <c r="J329" s="192" t="str">
        <f t="shared" si="139"/>
        <v>XXXXXXXXXX</v>
      </c>
      <c r="K329" s="193"/>
      <c r="L329" s="163">
        <f t="shared" si="140"/>
        <v>0</v>
      </c>
    </row>
    <row r="330" spans="1:12" s="182" customFormat="1" ht="15" customHeight="1" x14ac:dyDescent="0.35">
      <c r="A330" s="245">
        <f>'ASA Wrksht'!$A$37</f>
        <v>8</v>
      </c>
      <c r="B330" s="174" t="str">
        <f>'ASA Wrksht'!$B$37</f>
        <v>In-Home &amp; On Site</v>
      </c>
      <c r="C330" s="289" t="str">
        <f>'ASA Wrksht'!$F$37</f>
        <v>Hours</v>
      </c>
      <c r="D330" s="240">
        <f>VLOOKUP(B330,'CS and Rates'!$B$1:$D$77,3,FALSE)</f>
        <v>84.53</v>
      </c>
      <c r="E330" s="191"/>
      <c r="F330" s="97">
        <f>'ASA Wrksht'!ST$37</f>
        <v>0</v>
      </c>
      <c r="G330" s="168">
        <f t="shared" si="137"/>
        <v>0</v>
      </c>
      <c r="H330" s="193"/>
      <c r="I330" s="169">
        <f t="shared" si="138"/>
        <v>0</v>
      </c>
      <c r="J330" s="192" t="str">
        <f t="shared" si="139"/>
        <v>XXXXXXXXXX</v>
      </c>
      <c r="K330" s="193"/>
      <c r="L330" s="163">
        <f t="shared" si="140"/>
        <v>0</v>
      </c>
    </row>
    <row r="331" spans="1:12" s="182" customFormat="1" ht="15" customHeight="1" x14ac:dyDescent="0.35">
      <c r="A331" s="245">
        <f>'ASA Wrksht'!$A$40</f>
        <v>12</v>
      </c>
      <c r="B331" s="174" t="str">
        <f>'ASA Wrksht'!$B$40</f>
        <v>Medical Services</v>
      </c>
      <c r="C331" s="289" t="str">
        <f>'ASA Wrksht'!$F$40</f>
        <v>Hours</v>
      </c>
      <c r="D331" s="240">
        <f>VLOOKUP(B331,'CS and Rates'!$B$1:$D$77,3,FALSE)</f>
        <v>378.79</v>
      </c>
      <c r="E331" s="191"/>
      <c r="F331" s="97">
        <f>'ASA Wrksht'!ST$40</f>
        <v>0</v>
      </c>
      <c r="G331" s="168">
        <f t="shared" si="137"/>
        <v>0</v>
      </c>
      <c r="H331" s="193"/>
      <c r="I331" s="169">
        <f t="shared" si="138"/>
        <v>0</v>
      </c>
      <c r="J331" s="192" t="str">
        <f t="shared" si="139"/>
        <v>XXXXXXXXXX</v>
      </c>
      <c r="K331" s="193"/>
      <c r="L331" s="163">
        <f t="shared" si="140"/>
        <v>0</v>
      </c>
    </row>
    <row r="332" spans="1:12" s="182" customFormat="1" ht="15" customHeight="1" x14ac:dyDescent="0.35">
      <c r="A332" s="245">
        <f>'ASA Wrksht'!$A$41</f>
        <v>13</v>
      </c>
      <c r="B332" s="174" t="str">
        <f>'ASA Wrksht'!$B$41</f>
        <v>Medication-Assisted Treatment</v>
      </c>
      <c r="C332" s="289" t="str">
        <f>'ASA Wrksht'!$F$41</f>
        <v>Dosage</v>
      </c>
      <c r="D332" s="240">
        <f>VLOOKUP(B332,'CS and Rates'!$B$1:$D$77,3,FALSE)</f>
        <v>8.8000000000000007</v>
      </c>
      <c r="E332" s="191"/>
      <c r="F332" s="97">
        <f>'ASA Wrksht'!ST$41</f>
        <v>0</v>
      </c>
      <c r="G332" s="168">
        <f t="shared" si="137"/>
        <v>0</v>
      </c>
      <c r="H332" s="193"/>
      <c r="I332" s="169">
        <f t="shared" si="138"/>
        <v>0</v>
      </c>
      <c r="J332" s="192" t="str">
        <f t="shared" si="139"/>
        <v>XXXXXXXXXX</v>
      </c>
      <c r="K332" s="193"/>
      <c r="L332" s="163">
        <f t="shared" si="140"/>
        <v>0</v>
      </c>
    </row>
    <row r="333" spans="1:12" s="182" customFormat="1" ht="15" customHeight="1" x14ac:dyDescent="0.35">
      <c r="A333" s="245">
        <f>'ASA Wrksht'!$A$42</f>
        <v>35</v>
      </c>
      <c r="B333" s="174" t="str">
        <f>'ASA Wrksht'!$B$42</f>
        <v>Outpatient - Group</v>
      </c>
      <c r="C333" s="289" t="str">
        <f>'ASA Wrksht'!$F$42</f>
        <v>Hours</v>
      </c>
      <c r="D333" s="240">
        <f>VLOOKUP(B333,'CS and Rates'!$B$1:$D$77,3,FALSE)</f>
        <v>22.44</v>
      </c>
      <c r="E333" s="191"/>
      <c r="F333" s="97">
        <f>'ASA Wrksht'!ST$42</f>
        <v>0</v>
      </c>
      <c r="G333" s="168">
        <f t="shared" si="137"/>
        <v>0</v>
      </c>
      <c r="H333" s="193"/>
      <c r="I333" s="169">
        <f t="shared" si="138"/>
        <v>0</v>
      </c>
      <c r="J333" s="192" t="str">
        <f t="shared" si="139"/>
        <v>XXXXXXXXXX</v>
      </c>
      <c r="K333" s="193"/>
      <c r="L333" s="163">
        <f t="shared" si="140"/>
        <v>0</v>
      </c>
    </row>
    <row r="334" spans="1:12" s="182" customFormat="1" ht="15" customHeight="1" x14ac:dyDescent="0.35">
      <c r="A334" s="245">
        <f>'ASA Wrksht'!$A$43</f>
        <v>14</v>
      </c>
      <c r="B334" s="174" t="str">
        <f>'ASA Wrksht'!$B$43</f>
        <v>Outpatient - Individual</v>
      </c>
      <c r="C334" s="289" t="str">
        <f>'ASA Wrksht'!$F$43</f>
        <v>Hours</v>
      </c>
      <c r="D334" s="240">
        <f>VLOOKUP(B334,'CS and Rates'!$B$1:$D$77,3,FALSE)</f>
        <v>89.76</v>
      </c>
      <c r="E334" s="191"/>
      <c r="F334" s="97">
        <f>'ASA Wrksht'!ST$43</f>
        <v>0</v>
      </c>
      <c r="G334" s="168">
        <f t="shared" si="137"/>
        <v>0</v>
      </c>
      <c r="H334" s="193"/>
      <c r="I334" s="169">
        <f t="shared" si="138"/>
        <v>0</v>
      </c>
      <c r="J334" s="192" t="str">
        <f t="shared" si="139"/>
        <v>XXXXXXXXXX</v>
      </c>
      <c r="K334" s="193"/>
      <c r="L334" s="163">
        <f t="shared" si="140"/>
        <v>0</v>
      </c>
    </row>
    <row r="335" spans="1:12" s="182" customFormat="1" ht="15" customHeight="1" x14ac:dyDescent="0.35">
      <c r="A335" s="245">
        <f>'ASA Wrksht'!$A$44</f>
        <v>15</v>
      </c>
      <c r="B335" s="174" t="str">
        <f>'ASA Wrksht'!$B$44</f>
        <v>Outreach (Client Specific)</v>
      </c>
      <c r="C335" s="289" t="str">
        <f>'ASA Wrksht'!$F$44</f>
        <v>Hours</v>
      </c>
      <c r="D335" s="240">
        <f>VLOOKUP(B335,'CS and Rates'!$B$1:$D$77,3,FALSE)</f>
        <v>57.62</v>
      </c>
      <c r="E335" s="191"/>
      <c r="F335" s="97">
        <f>'ASA Wrksht'!ST$44</f>
        <v>0</v>
      </c>
      <c r="G335" s="168">
        <f t="shared" si="137"/>
        <v>0</v>
      </c>
      <c r="H335" s="193"/>
      <c r="I335" s="169">
        <f t="shared" si="138"/>
        <v>0</v>
      </c>
      <c r="J335" s="192" t="str">
        <f t="shared" si="139"/>
        <v>XXXXXXXXXX</v>
      </c>
      <c r="K335" s="193"/>
      <c r="L335" s="163">
        <f t="shared" si="140"/>
        <v>0</v>
      </c>
    </row>
    <row r="336" spans="1:12" s="182" customFormat="1" ht="15" customHeight="1" x14ac:dyDescent="0.35">
      <c r="A336" s="245">
        <f>'ASA Wrksht'!$A$45</f>
        <v>15</v>
      </c>
      <c r="B336" s="174" t="str">
        <f>'ASA Wrksht'!$B$45</f>
        <v>Outreach (Non-Client Specific)</v>
      </c>
      <c r="C336" s="289" t="str">
        <f>'ASA Wrksht'!$F$45</f>
        <v>Hours</v>
      </c>
      <c r="D336" s="240">
        <f>VLOOKUP(B336,'CS and Rates'!$B$1:$D$77,3,FALSE)</f>
        <v>57.62</v>
      </c>
      <c r="E336" s="191"/>
      <c r="F336" s="97">
        <f>'ASA Wrksht'!ST$45</f>
        <v>0</v>
      </c>
      <c r="G336" s="168">
        <f t="shared" si="137"/>
        <v>0</v>
      </c>
      <c r="H336" s="193"/>
      <c r="I336" s="169">
        <f t="shared" si="138"/>
        <v>0</v>
      </c>
      <c r="J336" s="192" t="str">
        <f t="shared" si="139"/>
        <v>XXXXXXXXXX</v>
      </c>
      <c r="K336" s="193"/>
      <c r="L336" s="163">
        <f t="shared" si="140"/>
        <v>0</v>
      </c>
    </row>
    <row r="337" spans="1:12" s="182" customFormat="1" ht="15" customHeight="1" x14ac:dyDescent="0.35">
      <c r="A337" s="245">
        <f>'ASA Wrksht'!$A$46</f>
        <v>47</v>
      </c>
      <c r="B337" s="174" t="str">
        <f>'ASA Wrksht'!$B$46</f>
        <v>Recovery Support - Group</v>
      </c>
      <c r="C337" s="289" t="str">
        <f>'ASA Wrksht'!$F$46</f>
        <v>Hours</v>
      </c>
      <c r="D337" s="240">
        <f>VLOOKUP(B337,'CS and Rates'!$B$1:$D$77,3,FALSE)</f>
        <v>15.1</v>
      </c>
      <c r="E337" s="191"/>
      <c r="F337" s="97">
        <f>'ASA Wrksht'!ST$46</f>
        <v>0</v>
      </c>
      <c r="G337" s="168">
        <f t="shared" si="137"/>
        <v>0</v>
      </c>
      <c r="H337" s="193"/>
      <c r="I337" s="169">
        <f t="shared" si="138"/>
        <v>0</v>
      </c>
      <c r="J337" s="192" t="str">
        <f t="shared" si="139"/>
        <v>XXXXXXXXXX</v>
      </c>
      <c r="K337" s="193"/>
      <c r="L337" s="163">
        <f t="shared" si="140"/>
        <v>0</v>
      </c>
    </row>
    <row r="338" spans="1:12" s="182" customFormat="1" ht="15" customHeight="1" x14ac:dyDescent="0.35">
      <c r="A338" s="245">
        <f>'ASA Wrksht'!$A$47</f>
        <v>46</v>
      </c>
      <c r="B338" s="174" t="str">
        <f>'ASA Wrksht'!$B$47</f>
        <v>Recovery Support - Individual</v>
      </c>
      <c r="C338" s="289" t="str">
        <f>'ASA Wrksht'!$F$47</f>
        <v>Hours</v>
      </c>
      <c r="D338" s="240">
        <f>VLOOKUP(B338,'CS and Rates'!$B$1:$D$77,3,FALSE)</f>
        <v>60.41</v>
      </c>
      <c r="E338" s="191"/>
      <c r="F338" s="97">
        <f>'ASA Wrksht'!ST$47</f>
        <v>0</v>
      </c>
      <c r="G338" s="168">
        <f t="shared" si="137"/>
        <v>0</v>
      </c>
      <c r="H338" s="193"/>
      <c r="I338" s="169">
        <f t="shared" si="138"/>
        <v>0</v>
      </c>
      <c r="J338" s="192" t="str">
        <f t="shared" si="139"/>
        <v>XXXXXXXXXX</v>
      </c>
      <c r="K338" s="193"/>
      <c r="L338" s="163">
        <f t="shared" si="140"/>
        <v>0</v>
      </c>
    </row>
    <row r="339" spans="1:12" s="182" customFormat="1" ht="15" customHeight="1" x14ac:dyDescent="0.35">
      <c r="A339" s="245">
        <f>'ASA Wrksht'!$A$49</f>
        <v>25</v>
      </c>
      <c r="B339" s="174" t="str">
        <f>'ASA Wrksht'!$B$49</f>
        <v>Supported Employment</v>
      </c>
      <c r="C339" s="289" t="str">
        <f>'ASA Wrksht'!$F$49</f>
        <v>Hours</v>
      </c>
      <c r="D339" s="240">
        <f>VLOOKUP(B339,'CS and Rates'!$B$1:$D$77,3,FALSE)</f>
        <v>67.62</v>
      </c>
      <c r="E339" s="191"/>
      <c r="F339" s="97">
        <f>'ASA Wrksht'!ST$49</f>
        <v>0</v>
      </c>
      <c r="G339" s="168">
        <f t="shared" si="137"/>
        <v>0</v>
      </c>
      <c r="H339" s="193"/>
      <c r="I339" s="169">
        <f t="shared" si="138"/>
        <v>0</v>
      </c>
      <c r="J339" s="192" t="str">
        <f t="shared" si="139"/>
        <v>XXXXXXXXXX</v>
      </c>
      <c r="K339" s="193"/>
      <c r="L339" s="163">
        <f t="shared" si="140"/>
        <v>0</v>
      </c>
    </row>
    <row r="340" spans="1:12" s="182" customFormat="1" ht="15" customHeight="1" x14ac:dyDescent="0.35">
      <c r="A340" s="245">
        <f>'ASA Wrksht'!$A$50</f>
        <v>26</v>
      </c>
      <c r="B340" s="174" t="str">
        <f>'ASA Wrksht'!$B$50</f>
        <v>Supportive Housing/Living</v>
      </c>
      <c r="C340" s="289" t="str">
        <f>'ASA Wrksht'!$F$50</f>
        <v>Hours</v>
      </c>
      <c r="D340" s="240">
        <f>VLOOKUP(B340,'CS and Rates'!$B$1:$D$77,3,FALSE)</f>
        <v>70.38</v>
      </c>
      <c r="E340" s="191"/>
      <c r="F340" s="97">
        <f>'ASA Wrksht'!ST$50</f>
        <v>0</v>
      </c>
      <c r="G340" s="168">
        <f t="shared" si="137"/>
        <v>0</v>
      </c>
      <c r="H340" s="193"/>
      <c r="I340" s="169">
        <f t="shared" si="138"/>
        <v>0</v>
      </c>
      <c r="J340" s="192" t="str">
        <f t="shared" si="139"/>
        <v>XXXXXXXXXX</v>
      </c>
      <c r="K340" s="193"/>
      <c r="L340" s="163">
        <f t="shared" si="140"/>
        <v>0</v>
      </c>
    </row>
    <row r="341" spans="1:12" s="182" customFormat="1" ht="15" customHeight="1" x14ac:dyDescent="0.35">
      <c r="A341" s="245">
        <f>'ASA Wrksht'!$A$67</f>
        <v>4</v>
      </c>
      <c r="B341" s="174" t="str">
        <f>'ASA Wrksht'!$B$67</f>
        <v>Crisis Support/Emergency - Client Specific</v>
      </c>
      <c r="C341" s="289" t="str">
        <f>'ASA Wrksht'!$F$67</f>
        <v>Hours</v>
      </c>
      <c r="D341" s="240">
        <f>VLOOKUP(B341,'CS and Rates'!$B$1:$D$77,3,FALSE)</f>
        <v>66.34</v>
      </c>
      <c r="E341" s="191"/>
      <c r="F341" s="97">
        <f>'ASA Wrksht'!ST$67</f>
        <v>0</v>
      </c>
      <c r="G341" s="168">
        <f t="shared" si="137"/>
        <v>0</v>
      </c>
      <c r="H341" s="193"/>
      <c r="I341" s="169">
        <f t="shared" si="138"/>
        <v>0</v>
      </c>
      <c r="J341" s="192" t="str">
        <f t="shared" si="139"/>
        <v>XXXXXXXXXX</v>
      </c>
      <c r="K341" s="193"/>
      <c r="L341" s="163">
        <f t="shared" si="140"/>
        <v>0</v>
      </c>
    </row>
    <row r="342" spans="1:12" s="182" customFormat="1" ht="15" customHeight="1" x14ac:dyDescent="0.35">
      <c r="A342" s="245">
        <f>'ASA Wrksht'!$A$68</f>
        <v>4</v>
      </c>
      <c r="B342" s="174" t="str">
        <f>'ASA Wrksht'!$B$68</f>
        <v>Crisis Support/Emergency - Non-Client Specific</v>
      </c>
      <c r="C342" s="289" t="str">
        <f>'ASA Wrksht'!$F$68</f>
        <v>Hours</v>
      </c>
      <c r="D342" s="240">
        <f>VLOOKUP(B342,'CS and Rates'!$B$1:$D$77,3,FALSE)</f>
        <v>66.34</v>
      </c>
      <c r="E342" s="191"/>
      <c r="F342" s="97">
        <f>'ASA Wrksht'!ST$68</f>
        <v>0</v>
      </c>
      <c r="G342" s="168">
        <f t="shared" si="137"/>
        <v>0</v>
      </c>
      <c r="H342" s="193"/>
      <c r="I342" s="169">
        <f t="shared" si="138"/>
        <v>0</v>
      </c>
      <c r="J342" s="192" t="str">
        <f t="shared" si="139"/>
        <v>XXXXXXXXXX</v>
      </c>
      <c r="K342" s="193"/>
      <c r="L342" s="163">
        <f t="shared" si="140"/>
        <v>0</v>
      </c>
    </row>
    <row r="343" spans="1:12" s="182" customFormat="1" ht="15" customHeight="1" x14ac:dyDescent="0.35">
      <c r="A343" s="245">
        <f>'ASA Wrksht'!$A$69</f>
        <v>32</v>
      </c>
      <c r="B343" s="174" t="str">
        <f>'ASA Wrksht'!$B$69</f>
        <v>Outpatient Detoxification</v>
      </c>
      <c r="C343" s="289" t="str">
        <f>'ASA Wrksht'!$F$69</f>
        <v>Hours</v>
      </c>
      <c r="D343" s="240">
        <f>VLOOKUP(B343,'CS and Rates'!$B$1:$D$77,3,FALSE)</f>
        <v>107.29</v>
      </c>
      <c r="E343" s="191"/>
      <c r="F343" s="97">
        <f>'ASA Wrksht'!ST$69</f>
        <v>0</v>
      </c>
      <c r="G343" s="168">
        <f t="shared" si="137"/>
        <v>0</v>
      </c>
      <c r="H343" s="193"/>
      <c r="I343" s="169">
        <f t="shared" si="138"/>
        <v>0</v>
      </c>
      <c r="J343" s="192" t="str">
        <f t="shared" si="139"/>
        <v>XXXXXXXXXX</v>
      </c>
      <c r="K343" s="193"/>
      <c r="L343" s="163">
        <f t="shared" si="140"/>
        <v>0</v>
      </c>
    </row>
    <row r="344" spans="1:12" s="182" customFormat="1" ht="15" customHeight="1" x14ac:dyDescent="0.35">
      <c r="A344" s="245">
        <f>'ASA Wrksht'!$A$70</f>
        <v>24</v>
      </c>
      <c r="B344" s="174" t="str">
        <f>'ASA Wrksht'!$B$70</f>
        <v>Substance Abuse Detoxification</v>
      </c>
      <c r="C344" s="289" t="str">
        <f>'ASA Wrksht'!$F$70</f>
        <v>Days</v>
      </c>
      <c r="D344" s="240">
        <f>VLOOKUP(B344,'CS and Rates'!$B$1:$D$77,3,FALSE)</f>
        <v>319.79000000000002</v>
      </c>
      <c r="E344" s="191"/>
      <c r="F344" s="97">
        <f>'ASA Wrksht'!ST$70</f>
        <v>0</v>
      </c>
      <c r="G344" s="168">
        <f t="shared" si="137"/>
        <v>0</v>
      </c>
      <c r="H344" s="193"/>
      <c r="I344" s="169">
        <f t="shared" si="138"/>
        <v>0</v>
      </c>
      <c r="J344" s="192" t="str">
        <f t="shared" si="139"/>
        <v>XXXXXXXXXX</v>
      </c>
      <c r="K344" s="193"/>
      <c r="L344" s="163">
        <f t="shared" si="140"/>
        <v>0</v>
      </c>
    </row>
    <row r="345" spans="1:12" s="182" customFormat="1" ht="15" customHeight="1" x14ac:dyDescent="0.35">
      <c r="A345" s="245">
        <f>'ASA Wrksht'!$A$36</f>
        <v>30</v>
      </c>
      <c r="B345" s="174" t="str">
        <f>'ASA Wrksht'!$B$36</f>
        <v>Information and Referal</v>
      </c>
      <c r="C345" s="289" t="str">
        <f>'ASA Wrksht'!$F$36</f>
        <v>Hours</v>
      </c>
      <c r="D345" s="240">
        <f>VLOOKUP(B345,'CS and Rates'!$B$1:$D$77,3,FALSE)</f>
        <v>32.03</v>
      </c>
      <c r="E345" s="191"/>
      <c r="F345" s="97">
        <f>'ASA Wrksht'!ST$36</f>
        <v>0</v>
      </c>
      <c r="G345" s="168">
        <f t="shared" si="137"/>
        <v>0</v>
      </c>
      <c r="H345" s="193"/>
      <c r="I345" s="169">
        <f t="shared" si="138"/>
        <v>0</v>
      </c>
      <c r="J345" s="192" t="str">
        <f t="shared" si="139"/>
        <v>XXXXXXXXXX</v>
      </c>
      <c r="K345" s="193"/>
      <c r="L345" s="163">
        <f t="shared" si="140"/>
        <v>0</v>
      </c>
    </row>
    <row r="346" spans="1:12" s="182" customFormat="1" ht="15" customHeight="1" x14ac:dyDescent="0.35">
      <c r="A346" s="245">
        <f>'ASA Wrksht'!$A$61</f>
        <v>0</v>
      </c>
      <c r="B346" s="174">
        <f>'ASA Wrksht'!$B$61</f>
        <v>0</v>
      </c>
      <c r="C346" s="289">
        <f>'ASA Wrksht'!$F$61</f>
        <v>0</v>
      </c>
      <c r="D346" s="190"/>
      <c r="E346" s="191"/>
      <c r="F346" s="97">
        <f>'ASA Wrksht'!ST$61</f>
        <v>0</v>
      </c>
      <c r="G346" s="168">
        <f t="shared" si="137"/>
        <v>0</v>
      </c>
      <c r="H346" s="193"/>
      <c r="I346" s="169">
        <f t="shared" si="138"/>
        <v>0</v>
      </c>
      <c r="J346" s="192" t="str">
        <f t="shared" si="139"/>
        <v>XXXXXXXXXX</v>
      </c>
      <c r="K346" s="193"/>
      <c r="L346" s="163">
        <f t="shared" si="140"/>
        <v>0</v>
      </c>
    </row>
    <row r="347" spans="1:12" s="182" customFormat="1" ht="15" customHeight="1" x14ac:dyDescent="0.35">
      <c r="A347" s="245">
        <f>'ASA Wrksht'!$A$62</f>
        <v>0</v>
      </c>
      <c r="B347" s="174">
        <f>'ASA Wrksht'!$B$62</f>
        <v>0</v>
      </c>
      <c r="C347" s="289">
        <f>'ASA Wrksht'!$F$62</f>
        <v>0</v>
      </c>
      <c r="D347" s="190"/>
      <c r="E347" s="191"/>
      <c r="F347" s="97">
        <f>'ASA Wrksht'!ST$62</f>
        <v>0</v>
      </c>
      <c r="G347" s="168">
        <f t="shared" si="137"/>
        <v>0</v>
      </c>
      <c r="H347" s="193"/>
      <c r="I347" s="169">
        <f t="shared" si="138"/>
        <v>0</v>
      </c>
      <c r="J347" s="192" t="str">
        <f t="shared" si="139"/>
        <v>XXXXXXXXXX</v>
      </c>
      <c r="K347" s="193"/>
      <c r="L347" s="163">
        <f t="shared" si="140"/>
        <v>0</v>
      </c>
    </row>
    <row r="348" spans="1:12" s="182" customFormat="1" ht="6.75" customHeight="1" x14ac:dyDescent="0.35">
      <c r="A348" s="187"/>
      <c r="B348" s="188"/>
      <c r="C348" s="188"/>
      <c r="D348" s="189"/>
      <c r="J348" s="194"/>
    </row>
    <row r="349" spans="1:12" s="182" customFormat="1" ht="15" customHeight="1" thickBot="1" x14ac:dyDescent="0.4">
      <c r="A349" s="195" t="s">
        <v>289</v>
      </c>
      <c r="B349" s="196" t="str">
        <f>B321</f>
        <v>State Opioid Response SVCS-MAT - Year 2 - MSSM3</v>
      </c>
      <c r="C349" s="196"/>
      <c r="D349" s="197"/>
      <c r="E349" s="198"/>
      <c r="F349" s="199">
        <f>SUM(F321:F348)</f>
        <v>0</v>
      </c>
      <c r="G349" s="205">
        <f>SUM(G321:G348)</f>
        <v>0</v>
      </c>
      <c r="H349" s="205">
        <f>SUM(H321:H348)</f>
        <v>0</v>
      </c>
      <c r="I349" s="205">
        <f>SUM(I321:I348)</f>
        <v>0</v>
      </c>
      <c r="J349" s="200">
        <f>ROUND(E349-H349,2)</f>
        <v>0</v>
      </c>
      <c r="K349" s="201">
        <f>SUM(K321:K348)</f>
        <v>0</v>
      </c>
      <c r="L349" s="205">
        <f>SUM(L321:L348)</f>
        <v>0</v>
      </c>
    </row>
    <row r="350" spans="1:12" s="182" customFormat="1" ht="15" thickBot="1" x14ac:dyDescent="0.4">
      <c r="A350" s="187"/>
      <c r="B350" s="188"/>
      <c r="C350" s="188"/>
      <c r="D350" s="189"/>
      <c r="E350" s="202" t="str">
        <f>IF((SUM(E321:E348))&gt;E349,"Please check funding above","")</f>
        <v/>
      </c>
      <c r="K350" s="203">
        <f>MIN(J349,I349)</f>
        <v>0</v>
      </c>
      <c r="L350" s="204" t="s">
        <v>138</v>
      </c>
    </row>
    <row r="351" spans="1:12" s="182" customFormat="1" x14ac:dyDescent="0.35">
      <c r="A351" s="49"/>
      <c r="B351" s="50" t="s">
        <v>501</v>
      </c>
      <c r="C351" s="188"/>
      <c r="D351" s="189"/>
    </row>
    <row r="352" spans="1:12" s="182" customFormat="1" x14ac:dyDescent="0.35">
      <c r="A352" s="245">
        <f>'ASA Wrksht'!A30</f>
        <v>1</v>
      </c>
      <c r="B352" s="174" t="str">
        <f>'ASA Wrksht'!B30</f>
        <v>Assessment</v>
      </c>
      <c r="C352" s="289" t="str">
        <f>'ASA Wrksht'!F30</f>
        <v>Hours</v>
      </c>
      <c r="D352" s="240">
        <f>VLOOKUP(B352,'CS and Rates'!$B$1:$D$77,3,FALSE)</f>
        <v>89.4</v>
      </c>
      <c r="E352" s="191"/>
      <c r="F352" s="97">
        <f>'ASA Wrksht'!U30</f>
        <v>0</v>
      </c>
      <c r="G352" s="168">
        <f t="shared" ref="G352:G363" si="141">D352*F352</f>
        <v>0</v>
      </c>
      <c r="H352" s="193"/>
      <c r="I352" s="169">
        <f t="shared" ref="I352:I363" si="142">ROUND(G352-H352,2)</f>
        <v>0</v>
      </c>
      <c r="J352" s="192" t="str">
        <f t="shared" ref="J352:J363" si="143">IF(E352="","XXXXXXXXXX",ROUND(E352-H352,2))</f>
        <v>XXXXXXXXXX</v>
      </c>
      <c r="K352" s="193"/>
      <c r="L352" s="163">
        <f t="shared" ref="L352:L363" si="144">IF(D352="",0,K352/D352)</f>
        <v>0</v>
      </c>
    </row>
    <row r="353" spans="1:12" s="182" customFormat="1" x14ac:dyDescent="0.35">
      <c r="A353" s="245">
        <f>'ASA Wrksht'!A31</f>
        <v>2</v>
      </c>
      <c r="B353" s="174" t="str">
        <f>'ASA Wrksht'!B31</f>
        <v>Case Management</v>
      </c>
      <c r="C353" s="289" t="str">
        <f>'ASA Wrksht'!F31</f>
        <v>Hours</v>
      </c>
      <c r="D353" s="240">
        <f>VLOOKUP(B353,'CS and Rates'!$B$1:$D$77,3,FALSE)</f>
        <v>71.12</v>
      </c>
      <c r="E353" s="191"/>
      <c r="F353" s="97">
        <f>'ASA Wrksht'!U31</f>
        <v>0</v>
      </c>
      <c r="G353" s="168">
        <f t="shared" si="141"/>
        <v>0</v>
      </c>
      <c r="H353" s="193"/>
      <c r="I353" s="169">
        <f t="shared" si="142"/>
        <v>0</v>
      </c>
      <c r="J353" s="192" t="str">
        <f t="shared" si="143"/>
        <v>XXXXXXXXXX</v>
      </c>
      <c r="K353" s="193"/>
      <c r="L353" s="163">
        <f t="shared" si="144"/>
        <v>0</v>
      </c>
    </row>
    <row r="354" spans="1:12" s="182" customFormat="1" x14ac:dyDescent="0.35">
      <c r="A354" s="245">
        <f>'ASA Wrksht'!A40</f>
        <v>12</v>
      </c>
      <c r="B354" s="174" t="str">
        <f>'ASA Wrksht'!B40</f>
        <v>Medical Services</v>
      </c>
      <c r="C354" s="289" t="str">
        <f>'ASA Wrksht'!F40</f>
        <v>Hours</v>
      </c>
      <c r="D354" s="240">
        <f>VLOOKUP(B354,'CS and Rates'!$B$1:$D$77,3,FALSE)</f>
        <v>378.79</v>
      </c>
      <c r="E354" s="191"/>
      <c r="F354" s="97">
        <f>'ASA Wrksht'!U40</f>
        <v>0</v>
      </c>
      <c r="G354" s="168">
        <f t="shared" si="141"/>
        <v>0</v>
      </c>
      <c r="H354" s="193"/>
      <c r="I354" s="169">
        <f t="shared" si="142"/>
        <v>0</v>
      </c>
      <c r="J354" s="192" t="str">
        <f t="shared" si="143"/>
        <v>XXXXXXXXXX</v>
      </c>
      <c r="K354" s="193"/>
      <c r="L354" s="163">
        <f t="shared" si="144"/>
        <v>0</v>
      </c>
    </row>
    <row r="355" spans="1:12" s="182" customFormat="1" x14ac:dyDescent="0.35">
      <c r="A355" s="245">
        <f>'ASA Wrksht'!A41</f>
        <v>13</v>
      </c>
      <c r="B355" s="174" t="str">
        <f>'ASA Wrksht'!B41</f>
        <v>Medication-Assisted Treatment</v>
      </c>
      <c r="C355" s="289" t="str">
        <f>'ASA Wrksht'!F41</f>
        <v>Dosage</v>
      </c>
      <c r="D355" s="240">
        <f>VLOOKUP(B355,'CS and Rates'!$B$1:$D$77,3,FALSE)</f>
        <v>8.8000000000000007</v>
      </c>
      <c r="E355" s="191"/>
      <c r="F355" s="97">
        <f>'ASA Wrksht'!U41</f>
        <v>0</v>
      </c>
      <c r="G355" s="168">
        <f t="shared" ref="G355" si="145">D355*F355</f>
        <v>0</v>
      </c>
      <c r="H355" s="193"/>
      <c r="I355" s="169">
        <f t="shared" ref="I355" si="146">ROUND(G355-H355,2)</f>
        <v>0</v>
      </c>
      <c r="J355" s="192" t="str">
        <f t="shared" ref="J355" si="147">IF(E355="","XXXXXXXXXX",ROUND(E355-H355,2))</f>
        <v>XXXXXXXXXX</v>
      </c>
      <c r="K355" s="193"/>
      <c r="L355" s="163">
        <f t="shared" ref="L355" si="148">IF(D355="",0,K355/D355)</f>
        <v>0</v>
      </c>
    </row>
    <row r="356" spans="1:12" s="182" customFormat="1" x14ac:dyDescent="0.35">
      <c r="A356" s="245">
        <f>'ASA Wrksht'!A44</f>
        <v>15</v>
      </c>
      <c r="B356" s="174" t="str">
        <f>'ASA Wrksht'!B44</f>
        <v>Outreach (Client Specific)</v>
      </c>
      <c r="C356" s="289" t="str">
        <f>'ASA Wrksht'!F44</f>
        <v>Hours</v>
      </c>
      <c r="D356" s="240">
        <f>VLOOKUP(B356,'CS and Rates'!$B$1:$D$77,3,FALSE)</f>
        <v>57.62</v>
      </c>
      <c r="E356" s="191"/>
      <c r="F356" s="97">
        <f>'ASA Wrksht'!U44</f>
        <v>0</v>
      </c>
      <c r="G356" s="168">
        <f t="shared" si="141"/>
        <v>0</v>
      </c>
      <c r="H356" s="193"/>
      <c r="I356" s="169">
        <f t="shared" si="142"/>
        <v>0</v>
      </c>
      <c r="J356" s="192" t="str">
        <f t="shared" si="143"/>
        <v>XXXXXXXXXX</v>
      </c>
      <c r="K356" s="193"/>
      <c r="L356" s="163">
        <f t="shared" si="144"/>
        <v>0</v>
      </c>
    </row>
    <row r="357" spans="1:12" s="182" customFormat="1" x14ac:dyDescent="0.35">
      <c r="A357" s="245">
        <f>'ASA Wrksht'!A45</f>
        <v>15</v>
      </c>
      <c r="B357" s="174" t="str">
        <f>'ASA Wrksht'!B45</f>
        <v>Outreach (Non-Client Specific)</v>
      </c>
      <c r="C357" s="289" t="str">
        <f>'ASA Wrksht'!F45</f>
        <v>Hours</v>
      </c>
      <c r="D357" s="240">
        <f>VLOOKUP(B357,'CS and Rates'!$B$1:$D$77,3,FALSE)</f>
        <v>57.62</v>
      </c>
      <c r="E357" s="191"/>
      <c r="F357" s="97">
        <f>'ASA Wrksht'!U45</f>
        <v>0</v>
      </c>
      <c r="G357" s="168">
        <f t="shared" si="141"/>
        <v>0</v>
      </c>
      <c r="H357" s="193"/>
      <c r="I357" s="169">
        <f t="shared" si="142"/>
        <v>0</v>
      </c>
      <c r="J357" s="192" t="str">
        <f t="shared" si="143"/>
        <v>XXXXXXXXXX</v>
      </c>
      <c r="K357" s="193"/>
      <c r="L357" s="163">
        <f t="shared" si="144"/>
        <v>0</v>
      </c>
    </row>
    <row r="358" spans="1:12" s="182" customFormat="1" x14ac:dyDescent="0.35">
      <c r="A358" s="245">
        <f>'ASA Wrksht'!A46</f>
        <v>47</v>
      </c>
      <c r="B358" s="174" t="str">
        <f>'ASA Wrksht'!B46</f>
        <v>Recovery Support - Group</v>
      </c>
      <c r="C358" s="289" t="str">
        <f>'ASA Wrksht'!F46</f>
        <v>Hours</v>
      </c>
      <c r="D358" s="240">
        <f>VLOOKUP(B358,'CS and Rates'!$B$1:$D$77,3,FALSE)</f>
        <v>15.1</v>
      </c>
      <c r="E358" s="191"/>
      <c r="F358" s="97">
        <f>'ASA Wrksht'!U46</f>
        <v>0</v>
      </c>
      <c r="G358" s="168">
        <f t="shared" si="141"/>
        <v>0</v>
      </c>
      <c r="H358" s="193"/>
      <c r="I358" s="169">
        <f t="shared" si="142"/>
        <v>0</v>
      </c>
      <c r="J358" s="192" t="str">
        <f t="shared" si="143"/>
        <v>XXXXXXXXXX</v>
      </c>
      <c r="K358" s="193"/>
      <c r="L358" s="163">
        <f t="shared" si="144"/>
        <v>0</v>
      </c>
    </row>
    <row r="359" spans="1:12" s="182" customFormat="1" x14ac:dyDescent="0.35">
      <c r="A359" s="245">
        <f>'ASA Wrksht'!A47</f>
        <v>46</v>
      </c>
      <c r="B359" s="174" t="str">
        <f>'ASA Wrksht'!B47</f>
        <v>Recovery Support - Individual</v>
      </c>
      <c r="C359" s="289" t="str">
        <f>'ASA Wrksht'!F47</f>
        <v>Hours</v>
      </c>
      <c r="D359" s="240">
        <f>VLOOKUP(B359,'CS and Rates'!$B$1:$D$77,3,FALSE)</f>
        <v>60.41</v>
      </c>
      <c r="E359" s="191"/>
      <c r="F359" s="97">
        <f>'ASA Wrksht'!U47</f>
        <v>0</v>
      </c>
      <c r="G359" s="168">
        <f t="shared" si="141"/>
        <v>0</v>
      </c>
      <c r="H359" s="193"/>
      <c r="I359" s="169">
        <f t="shared" si="142"/>
        <v>0</v>
      </c>
      <c r="J359" s="192" t="str">
        <f t="shared" si="143"/>
        <v>XXXXXXXXXX</v>
      </c>
      <c r="K359" s="193"/>
      <c r="L359" s="163">
        <f t="shared" si="144"/>
        <v>0</v>
      </c>
    </row>
    <row r="360" spans="1:12" s="182" customFormat="1" x14ac:dyDescent="0.35">
      <c r="A360" s="245">
        <f>'ASA Wrksht'!A67</f>
        <v>4</v>
      </c>
      <c r="B360" s="174" t="str">
        <f>'ASA Wrksht'!B67</f>
        <v>Crisis Support/Emergency - Client Specific</v>
      </c>
      <c r="C360" s="289" t="str">
        <f>'ASA Wrksht'!F67</f>
        <v>Hours</v>
      </c>
      <c r="D360" s="240">
        <f>VLOOKUP(B360,'CS and Rates'!$B$1:$D$77,3,FALSE)</f>
        <v>66.34</v>
      </c>
      <c r="E360" s="191"/>
      <c r="F360" s="97">
        <f>'ASA Wrksht'!U67</f>
        <v>0</v>
      </c>
      <c r="G360" s="168">
        <f t="shared" si="141"/>
        <v>0</v>
      </c>
      <c r="H360" s="193"/>
      <c r="I360" s="169">
        <f t="shared" si="142"/>
        <v>0</v>
      </c>
      <c r="J360" s="192" t="str">
        <f t="shared" si="143"/>
        <v>XXXXXXXXXX</v>
      </c>
      <c r="K360" s="193"/>
      <c r="L360" s="163">
        <f t="shared" si="144"/>
        <v>0</v>
      </c>
    </row>
    <row r="361" spans="1:12" s="182" customFormat="1" x14ac:dyDescent="0.35">
      <c r="A361" s="245">
        <f>'ASA Wrksht'!A68</f>
        <v>4</v>
      </c>
      <c r="B361" s="174" t="str">
        <f>'ASA Wrksht'!B68</f>
        <v>Crisis Support/Emergency - Non-Client Specific</v>
      </c>
      <c r="C361" s="289" t="str">
        <f>'ASA Wrksht'!F68</f>
        <v>Hours</v>
      </c>
      <c r="D361" s="240">
        <f>VLOOKUP(B361,'CS and Rates'!$B$1:$D$77,3,FALSE)</f>
        <v>66.34</v>
      </c>
      <c r="E361" s="191"/>
      <c r="F361" s="97">
        <f>'ASA Wrksht'!U68</f>
        <v>0</v>
      </c>
      <c r="G361" s="168">
        <f t="shared" si="141"/>
        <v>0</v>
      </c>
      <c r="H361" s="193"/>
      <c r="I361" s="169">
        <f t="shared" si="142"/>
        <v>0</v>
      </c>
      <c r="J361" s="192" t="str">
        <f t="shared" si="143"/>
        <v>XXXXXXXXXX</v>
      </c>
      <c r="K361" s="193"/>
      <c r="L361" s="163">
        <f t="shared" si="144"/>
        <v>0</v>
      </c>
    </row>
    <row r="362" spans="1:12" s="182" customFormat="1" x14ac:dyDescent="0.35">
      <c r="A362" s="245">
        <f>'ASA Wrksht'!A61</f>
        <v>0</v>
      </c>
      <c r="B362" s="174">
        <f>'ASA Wrksht'!B61</f>
        <v>0</v>
      </c>
      <c r="C362" s="289">
        <f>'ASA Wrksht'!F61</f>
        <v>0</v>
      </c>
      <c r="D362" s="190"/>
      <c r="E362" s="191"/>
      <c r="F362" s="97">
        <f>'ASA Wrksht'!U61</f>
        <v>0</v>
      </c>
      <c r="G362" s="168">
        <f t="shared" si="141"/>
        <v>0</v>
      </c>
      <c r="H362" s="193"/>
      <c r="I362" s="169">
        <f t="shared" si="142"/>
        <v>0</v>
      </c>
      <c r="J362" s="192" t="str">
        <f t="shared" si="143"/>
        <v>XXXXXXXXXX</v>
      </c>
      <c r="K362" s="193"/>
      <c r="L362" s="163">
        <f t="shared" si="144"/>
        <v>0</v>
      </c>
    </row>
    <row r="363" spans="1:12" s="182" customFormat="1" x14ac:dyDescent="0.35">
      <c r="A363" s="245">
        <f>'ASA Wrksht'!A62</f>
        <v>0</v>
      </c>
      <c r="B363" s="174">
        <f>'ASA Wrksht'!B62</f>
        <v>0</v>
      </c>
      <c r="C363" s="289">
        <f>'ASA Wrksht'!C62</f>
        <v>0</v>
      </c>
      <c r="D363" s="190"/>
      <c r="E363" s="191"/>
      <c r="F363" s="97">
        <f>'ASA Wrksht'!U62</f>
        <v>0</v>
      </c>
      <c r="G363" s="168">
        <f t="shared" si="141"/>
        <v>0</v>
      </c>
      <c r="H363" s="193"/>
      <c r="I363" s="169">
        <f t="shared" si="142"/>
        <v>0</v>
      </c>
      <c r="J363" s="192" t="str">
        <f t="shared" si="143"/>
        <v>XXXXXXXXXX</v>
      </c>
      <c r="K363" s="193"/>
      <c r="L363" s="163">
        <f t="shared" si="144"/>
        <v>0</v>
      </c>
    </row>
    <row r="364" spans="1:12" s="182" customFormat="1" ht="5.5" customHeight="1" x14ac:dyDescent="0.35">
      <c r="A364" s="187"/>
      <c r="B364" s="188"/>
      <c r="C364" s="188"/>
      <c r="D364" s="189"/>
      <c r="J364" s="194"/>
    </row>
    <row r="365" spans="1:12" s="182" customFormat="1" ht="15" thickBot="1" x14ac:dyDescent="0.4">
      <c r="A365" s="195" t="s">
        <v>289</v>
      </c>
      <c r="B365" s="196" t="str">
        <f>B351</f>
        <v>State Opioid Response Disc Grant – Hospital Bridge - MSSOH</v>
      </c>
      <c r="C365" s="196"/>
      <c r="D365" s="197"/>
      <c r="E365" s="198"/>
      <c r="F365" s="199">
        <f>SUM(F351:F364)</f>
        <v>0</v>
      </c>
      <c r="G365" s="205">
        <f>SUM(G351:G364)</f>
        <v>0</v>
      </c>
      <c r="H365" s="205">
        <f>SUM(H351:H364)</f>
        <v>0</v>
      </c>
      <c r="I365" s="205">
        <f>SUM(I351:I364)</f>
        <v>0</v>
      </c>
      <c r="J365" s="200">
        <f>ROUND(E365-H365,2)</f>
        <v>0</v>
      </c>
      <c r="K365" s="201">
        <f>SUM(K351:K364)</f>
        <v>0</v>
      </c>
      <c r="L365" s="205">
        <f>SUM(L351:L364)</f>
        <v>0</v>
      </c>
    </row>
    <row r="366" spans="1:12" s="182" customFormat="1" ht="15" thickBot="1" x14ac:dyDescent="0.4">
      <c r="A366" s="187"/>
      <c r="B366" s="188"/>
      <c r="C366" s="188"/>
      <c r="D366" s="189"/>
      <c r="E366" s="202" t="str">
        <f>IF((SUM(E351:E364))&gt;E365,"Please check funding above","")</f>
        <v/>
      </c>
      <c r="K366" s="203">
        <f>MIN(J365,I365)</f>
        <v>0</v>
      </c>
      <c r="L366" s="204" t="s">
        <v>138</v>
      </c>
    </row>
    <row r="367" spans="1:12" s="182" customFormat="1" ht="15" customHeight="1" x14ac:dyDescent="0.35">
      <c r="A367" s="49"/>
      <c r="B367" s="50" t="s">
        <v>502</v>
      </c>
      <c r="C367" s="188"/>
      <c r="D367" s="189"/>
    </row>
    <row r="368" spans="1:12" s="182" customFormat="1" ht="15" customHeight="1" x14ac:dyDescent="0.35">
      <c r="A368" s="245" t="str">
        <f>'ASA Wrksht'!$A$89</f>
        <v>A7</v>
      </c>
      <c r="B368" s="174" t="str">
        <f>'ASA Wrksht'!$B$89</f>
        <v>Federal Project Grant</v>
      </c>
      <c r="C368" s="174" t="str">
        <f>'ASA Wrksht'!$F$89</f>
        <v>TBD</v>
      </c>
      <c r="D368" s="190"/>
      <c r="E368" s="191"/>
      <c r="F368" s="97">
        <f>'ASA Wrksht'!$AE$89</f>
        <v>0</v>
      </c>
      <c r="G368" s="168">
        <f t="shared" ref="G368" si="149">D368*F368</f>
        <v>0</v>
      </c>
      <c r="H368" s="193"/>
      <c r="I368" s="169">
        <f t="shared" ref="I368" si="150">ROUND(G368-H368,2)</f>
        <v>0</v>
      </c>
      <c r="J368" s="192" t="str">
        <f t="shared" ref="J368" si="151">IF(E368="","XXXXXXXXXX",ROUND(E368-H368,2))</f>
        <v>XXXXXXXXXX</v>
      </c>
      <c r="K368" s="193"/>
      <c r="L368" s="163">
        <f t="shared" ref="L368" si="152">IF(D368="",0,IF(D368=0,0,K368/D368))</f>
        <v>0</v>
      </c>
    </row>
    <row r="369" spans="1:12" s="182" customFormat="1" ht="15" customHeight="1" x14ac:dyDescent="0.35">
      <c r="A369" s="245">
        <f>'ASA Wrksht'!$A$90</f>
        <v>0</v>
      </c>
      <c r="B369" s="174">
        <f>'ASA Wrksht'!$B$90</f>
        <v>0</v>
      </c>
      <c r="C369" s="174">
        <f>'ASA Wrksht'!$F$90</f>
        <v>0</v>
      </c>
      <c r="D369" s="190"/>
      <c r="E369" s="191"/>
      <c r="F369" s="97">
        <f>'ASA Wrksht'!$AE$90</f>
        <v>0</v>
      </c>
      <c r="G369" s="168">
        <f t="shared" ref="G369:G370" si="153">D369*F369</f>
        <v>0</v>
      </c>
      <c r="H369" s="193"/>
      <c r="I369" s="169">
        <f t="shared" ref="I369:I370" si="154">ROUND(G369-H369,2)</f>
        <v>0</v>
      </c>
      <c r="J369" s="192" t="str">
        <f t="shared" ref="J369:J370" si="155">IF(E369="","XXXXXXXXXX",ROUND(E369-H369,2))</f>
        <v>XXXXXXXXXX</v>
      </c>
      <c r="K369" s="193"/>
      <c r="L369" s="163">
        <f t="shared" ref="L369:L370" si="156">IF(D369="",0,IF(D369=0,0,K369/D369))</f>
        <v>0</v>
      </c>
    </row>
    <row r="370" spans="1:12" s="182" customFormat="1" ht="15" customHeight="1" x14ac:dyDescent="0.35">
      <c r="A370" s="245">
        <f>'ASA Wrksht'!$A$91</f>
        <v>0</v>
      </c>
      <c r="B370" s="174">
        <f>'ASA Wrksht'!$B$91</f>
        <v>0</v>
      </c>
      <c r="C370" s="174">
        <f>'ASA Wrksht'!$F$91</f>
        <v>0</v>
      </c>
      <c r="D370" s="190"/>
      <c r="E370" s="191"/>
      <c r="F370" s="97">
        <f>'ASA Wrksht'!$AE$91</f>
        <v>0</v>
      </c>
      <c r="G370" s="168">
        <f t="shared" si="153"/>
        <v>0</v>
      </c>
      <c r="H370" s="193"/>
      <c r="I370" s="169">
        <f t="shared" si="154"/>
        <v>0</v>
      </c>
      <c r="J370" s="192" t="str">
        <f t="shared" si="155"/>
        <v>XXXXXXXXXX</v>
      </c>
      <c r="K370" s="193"/>
      <c r="L370" s="163">
        <f t="shared" si="156"/>
        <v>0</v>
      </c>
    </row>
    <row r="371" spans="1:12" s="182" customFormat="1" ht="6.75" customHeight="1" x14ac:dyDescent="0.35">
      <c r="A371" s="187"/>
      <c r="B371" s="188"/>
      <c r="C371" s="188"/>
      <c r="D371" s="189"/>
      <c r="J371" s="194"/>
    </row>
    <row r="372" spans="1:12" s="182" customFormat="1" ht="15" customHeight="1" thickBot="1" x14ac:dyDescent="0.4">
      <c r="A372" s="153" t="s">
        <v>289</v>
      </c>
      <c r="B372" s="196" t="s">
        <v>502</v>
      </c>
      <c r="C372" s="196"/>
      <c r="D372" s="197"/>
      <c r="E372" s="198"/>
      <c r="F372" s="199">
        <f>SUM(F367:F371)</f>
        <v>0</v>
      </c>
      <c r="G372" s="205">
        <f>SUM(G367:G371)</f>
        <v>0</v>
      </c>
      <c r="H372" s="205">
        <f>SUM(H367:H371)</f>
        <v>0</v>
      </c>
      <c r="I372" s="205">
        <f>SUM(I367:I371)</f>
        <v>0</v>
      </c>
      <c r="J372" s="200">
        <f>ROUND(E372-H372,2)</f>
        <v>0</v>
      </c>
      <c r="K372" s="201">
        <f>SUM(K367:K371)</f>
        <v>0</v>
      </c>
      <c r="L372" s="205">
        <f>SUM(L367:L371)</f>
        <v>0</v>
      </c>
    </row>
    <row r="373" spans="1:12" s="182" customFormat="1" ht="15" thickBot="1" x14ac:dyDescent="0.4">
      <c r="A373" s="187"/>
      <c r="B373" s="188"/>
      <c r="C373" s="188"/>
      <c r="D373" s="189"/>
      <c r="E373" s="202" t="str">
        <f>IF((SUM(E367:E371))&gt;E372,"Please check funding above","")</f>
        <v/>
      </c>
      <c r="K373" s="203">
        <f>MIN(J372,I372)</f>
        <v>0</v>
      </c>
      <c r="L373" s="204" t="s">
        <v>138</v>
      </c>
    </row>
    <row r="374" spans="1:12" s="182" customFormat="1" ht="15" customHeight="1" x14ac:dyDescent="0.35">
      <c r="A374" s="49"/>
      <c r="B374" s="50" t="s">
        <v>530</v>
      </c>
      <c r="C374" s="188"/>
      <c r="D374" s="189"/>
    </row>
    <row r="375" spans="1:12" s="182" customFormat="1" ht="15" customHeight="1" x14ac:dyDescent="0.35">
      <c r="A375" s="245" t="str">
        <f>'ASA Wrksht'!$A$89</f>
        <v>A7</v>
      </c>
      <c r="B375" s="174" t="str">
        <f>'ASA Wrksht'!$B$89</f>
        <v>Federal Project Grant</v>
      </c>
      <c r="C375" s="174" t="str">
        <f>'ASA Wrksht'!$F$89</f>
        <v>TBD</v>
      </c>
      <c r="D375" s="190"/>
      <c r="E375" s="191"/>
      <c r="F375" s="97">
        <f>'ASA Wrksht'!$AF$89</f>
        <v>0</v>
      </c>
      <c r="G375" s="168">
        <f t="shared" ref="G375:G377" si="157">D375*F375</f>
        <v>0</v>
      </c>
      <c r="H375" s="193"/>
      <c r="I375" s="169">
        <f t="shared" ref="I375:I377" si="158">ROUND(G375-H375,2)</f>
        <v>0</v>
      </c>
      <c r="J375" s="192" t="str">
        <f t="shared" ref="J375:J377" si="159">IF(E375="","XXXXXXXXXX",ROUND(E375-H375,2))</f>
        <v>XXXXXXXXXX</v>
      </c>
      <c r="K375" s="193"/>
      <c r="L375" s="163">
        <f t="shared" ref="L375:L377" si="160">IF(D375="",0,IF(D375=0,0,K375/D375))</f>
        <v>0</v>
      </c>
    </row>
    <row r="376" spans="1:12" s="182" customFormat="1" ht="15" customHeight="1" x14ac:dyDescent="0.35">
      <c r="A376" s="245">
        <f>'ASA Wrksht'!$A$90</f>
        <v>0</v>
      </c>
      <c r="B376" s="174">
        <f>'ASA Wrksht'!$B$90</f>
        <v>0</v>
      </c>
      <c r="C376" s="174">
        <f>'ASA Wrksht'!$F$90</f>
        <v>0</v>
      </c>
      <c r="D376" s="190"/>
      <c r="E376" s="191"/>
      <c r="F376" s="97">
        <f>'ASA Wrksht'!$AF$90</f>
        <v>0</v>
      </c>
      <c r="G376" s="168">
        <f t="shared" si="157"/>
        <v>0</v>
      </c>
      <c r="H376" s="193"/>
      <c r="I376" s="169">
        <f t="shared" si="158"/>
        <v>0</v>
      </c>
      <c r="J376" s="192" t="str">
        <f t="shared" si="159"/>
        <v>XXXXXXXXXX</v>
      </c>
      <c r="K376" s="193"/>
      <c r="L376" s="163">
        <f t="shared" si="160"/>
        <v>0</v>
      </c>
    </row>
    <row r="377" spans="1:12" s="182" customFormat="1" ht="15" customHeight="1" x14ac:dyDescent="0.35">
      <c r="A377" s="245">
        <f>'ASA Wrksht'!$A$91</f>
        <v>0</v>
      </c>
      <c r="B377" s="174">
        <f>'ASA Wrksht'!$B$91</f>
        <v>0</v>
      </c>
      <c r="C377" s="174">
        <f>'ASA Wrksht'!$F$91</f>
        <v>0</v>
      </c>
      <c r="D377" s="190"/>
      <c r="E377" s="191"/>
      <c r="F377" s="97">
        <f>'ASA Wrksht'!$AF$91</f>
        <v>0</v>
      </c>
      <c r="G377" s="168">
        <f t="shared" si="157"/>
        <v>0</v>
      </c>
      <c r="H377" s="193"/>
      <c r="I377" s="169">
        <f t="shared" si="158"/>
        <v>0</v>
      </c>
      <c r="J377" s="192" t="str">
        <f t="shared" si="159"/>
        <v>XXXXXXXXXX</v>
      </c>
      <c r="K377" s="193"/>
      <c r="L377" s="163">
        <f t="shared" si="160"/>
        <v>0</v>
      </c>
    </row>
    <row r="378" spans="1:12" s="182" customFormat="1" ht="6.75" customHeight="1" x14ac:dyDescent="0.35">
      <c r="A378" s="187"/>
      <c r="B378" s="188"/>
      <c r="C378" s="188"/>
      <c r="D378" s="189"/>
      <c r="J378" s="194"/>
    </row>
    <row r="379" spans="1:12" s="182" customFormat="1" ht="15" customHeight="1" thickBot="1" x14ac:dyDescent="0.4">
      <c r="A379" s="153" t="s">
        <v>289</v>
      </c>
      <c r="B379" s="196" t="str">
        <f>B374</f>
        <v>State Opioid Response Disc Grant GPRA - MSSG3</v>
      </c>
      <c r="C379" s="196"/>
      <c r="D379" s="197"/>
      <c r="E379" s="198"/>
      <c r="F379" s="199">
        <f>SUM(F374:F378)</f>
        <v>0</v>
      </c>
      <c r="G379" s="205">
        <f>SUM(G374:G378)</f>
        <v>0</v>
      </c>
      <c r="H379" s="205">
        <f>SUM(H374:H378)</f>
        <v>0</v>
      </c>
      <c r="I379" s="205">
        <f>SUM(I374:I378)</f>
        <v>0</v>
      </c>
      <c r="J379" s="200">
        <f>ROUND(E379-H379,2)</f>
        <v>0</v>
      </c>
      <c r="K379" s="201">
        <f>SUM(K374:K378)</f>
        <v>0</v>
      </c>
      <c r="L379" s="205">
        <f>SUM(L374:L378)</f>
        <v>0</v>
      </c>
    </row>
    <row r="380" spans="1:12" s="182" customFormat="1" ht="15" thickBot="1" x14ac:dyDescent="0.4">
      <c r="A380" s="187"/>
      <c r="B380" s="188"/>
      <c r="C380" s="188"/>
      <c r="D380" s="189"/>
      <c r="E380" s="202" t="str">
        <f>IF((SUM(E374:E378))&gt;E379,"Please check funding above","")</f>
        <v/>
      </c>
      <c r="K380" s="203">
        <f>MIN(J379,I379)</f>
        <v>0</v>
      </c>
      <c r="L380" s="204" t="s">
        <v>138</v>
      </c>
    </row>
    <row r="381" spans="1:12" s="182" customFormat="1" ht="15" customHeight="1" x14ac:dyDescent="0.35">
      <c r="A381" s="49"/>
      <c r="B381" s="50" t="s">
        <v>450</v>
      </c>
      <c r="C381" s="188"/>
      <c r="D381" s="189"/>
    </row>
    <row r="382" spans="1:12" s="182" customFormat="1" ht="15" customHeight="1" x14ac:dyDescent="0.35">
      <c r="A382" s="245" t="str">
        <f>'ASA Wrksht'!A88</f>
        <v>A2</v>
      </c>
      <c r="B382" s="174" t="str">
        <f>'ASA Wrksht'!B88</f>
        <v>FIT Team</v>
      </c>
      <c r="C382" s="174" t="str">
        <f>'ASA Wrksht'!F88</f>
        <v>Month</v>
      </c>
      <c r="D382" s="240">
        <f>VLOOKUP(B382,'CS and Rates'!$B$1:$D$77,3,FALSE)</f>
        <v>66666.67</v>
      </c>
      <c r="E382" s="191"/>
      <c r="F382" s="97">
        <f>'ASA Wrksht'!AD88</f>
        <v>0</v>
      </c>
      <c r="G382" s="168">
        <f t="shared" ref="G382:G384" si="161">D382*F382</f>
        <v>0</v>
      </c>
      <c r="H382" s="193"/>
      <c r="I382" s="169">
        <f t="shared" ref="I382" si="162">ROUND(G382-H382,2)</f>
        <v>0</v>
      </c>
      <c r="J382" s="192" t="str">
        <f t="shared" ref="J382" si="163">IF(E382="","XXXXXXXXXX",ROUND(E382-H382,2))</f>
        <v>XXXXXXXXXX</v>
      </c>
      <c r="K382" s="193"/>
      <c r="L382" s="163">
        <f t="shared" ref="L382:L384" si="164">IF(D382="",0,IF(D382=0,0,K382/D382))</f>
        <v>0</v>
      </c>
    </row>
    <row r="383" spans="1:12" s="182" customFormat="1" ht="15" customHeight="1" x14ac:dyDescent="0.35">
      <c r="A383" s="245">
        <f>'ASA Wrksht'!A90</f>
        <v>0</v>
      </c>
      <c r="B383" s="174">
        <f>'ASA Wrksht'!B90</f>
        <v>0</v>
      </c>
      <c r="C383" s="174">
        <f>'ASA Wrksht'!F90</f>
        <v>0</v>
      </c>
      <c r="D383" s="190"/>
      <c r="E383" s="191"/>
      <c r="F383" s="97">
        <f>'ASA Wrksht'!AD90</f>
        <v>0</v>
      </c>
      <c r="G383" s="168">
        <f t="shared" si="161"/>
        <v>0</v>
      </c>
      <c r="H383" s="193"/>
      <c r="I383" s="169">
        <f>ROUND(G383-H383,2)</f>
        <v>0</v>
      </c>
      <c r="J383" s="192" t="str">
        <f>IF(E383="","XXXXXXXXXX",ROUND(E383-H383,2))</f>
        <v>XXXXXXXXXX</v>
      </c>
      <c r="K383" s="193"/>
      <c r="L383" s="163">
        <f t="shared" si="164"/>
        <v>0</v>
      </c>
    </row>
    <row r="384" spans="1:12" s="182" customFormat="1" ht="15" customHeight="1" x14ac:dyDescent="0.35">
      <c r="A384" s="245">
        <f>'ASA Wrksht'!A91</f>
        <v>0</v>
      </c>
      <c r="B384" s="174">
        <f>'ASA Wrksht'!B91</f>
        <v>0</v>
      </c>
      <c r="C384" s="174">
        <f>'ASA Wrksht'!F91</f>
        <v>0</v>
      </c>
      <c r="D384" s="190"/>
      <c r="E384" s="191"/>
      <c r="F384" s="97">
        <f>'ASA Wrksht'!AD91</f>
        <v>0</v>
      </c>
      <c r="G384" s="168">
        <f t="shared" si="161"/>
        <v>0</v>
      </c>
      <c r="H384" s="193"/>
      <c r="I384" s="169">
        <f>ROUND(G384-H384,2)</f>
        <v>0</v>
      </c>
      <c r="J384" s="192" t="str">
        <f>IF(E384="","XXXXXXXXXX",ROUND(E384-H384,2))</f>
        <v>XXXXXXXXXX</v>
      </c>
      <c r="K384" s="193"/>
      <c r="L384" s="163">
        <f t="shared" si="164"/>
        <v>0</v>
      </c>
    </row>
    <row r="385" spans="1:12" s="182" customFormat="1" ht="6.75" customHeight="1" x14ac:dyDescent="0.35">
      <c r="A385" s="187"/>
      <c r="B385" s="188"/>
      <c r="C385" s="188"/>
      <c r="D385" s="189"/>
      <c r="J385" s="194"/>
    </row>
    <row r="386" spans="1:12" s="182" customFormat="1" ht="15" customHeight="1" thickBot="1" x14ac:dyDescent="0.4">
      <c r="A386" s="153" t="s">
        <v>289</v>
      </c>
      <c r="B386" s="196" t="str">
        <f>B381</f>
        <v>Family Intensive Treatment (FIT) - MS091</v>
      </c>
      <c r="C386" s="196"/>
      <c r="D386" s="197"/>
      <c r="E386" s="198"/>
      <c r="F386" s="199">
        <f>SUM(F381:F385)</f>
        <v>0</v>
      </c>
      <c r="G386" s="205">
        <f>SUM(G381:G385)</f>
        <v>0</v>
      </c>
      <c r="H386" s="205">
        <f>SUM(H381:H385)</f>
        <v>0</v>
      </c>
      <c r="I386" s="205">
        <f>SUM(I381:I385)</f>
        <v>0</v>
      </c>
      <c r="J386" s="200">
        <f>ROUND(E386-H386,2)</f>
        <v>0</v>
      </c>
      <c r="K386" s="201">
        <f>SUM(K381:K385)</f>
        <v>0</v>
      </c>
      <c r="L386" s="205">
        <f>SUM(L381:L385)</f>
        <v>0</v>
      </c>
    </row>
    <row r="387" spans="1:12" s="182" customFormat="1" ht="15" thickBot="1" x14ac:dyDescent="0.4">
      <c r="A387" s="187"/>
      <c r="B387" s="188"/>
      <c r="C387" s="188"/>
      <c r="D387" s="189"/>
      <c r="E387" s="202" t="str">
        <f>IF((SUM(E381:E385))&gt;E386,"Please check funding above","")</f>
        <v/>
      </c>
      <c r="K387" s="203">
        <f>MIN(J386,I386)</f>
        <v>0</v>
      </c>
      <c r="L387" s="204" t="s">
        <v>138</v>
      </c>
    </row>
    <row r="388" spans="1:12" s="182" customFormat="1" ht="10" customHeight="1" x14ac:dyDescent="0.35">
      <c r="A388" s="187"/>
      <c r="B388" s="188"/>
      <c r="C388" s="188"/>
      <c r="D388" s="189"/>
      <c r="E388" s="202"/>
      <c r="K388" s="125"/>
      <c r="L388" s="204"/>
    </row>
    <row r="389" spans="1:12" x14ac:dyDescent="0.35">
      <c r="A389" s="153" t="s">
        <v>289</v>
      </c>
      <c r="B389" s="104" t="s">
        <v>29</v>
      </c>
      <c r="C389" s="104"/>
      <c r="D389" s="105"/>
      <c r="E389" s="133">
        <f>SUM(E22,E66,E77,E88,E99,E120,E130,E166,E183,E195,E224,E258,E289,E319,E365,E372,E241,E386,E110,E207,E349,E379)</f>
        <v>0</v>
      </c>
      <c r="F389" s="107">
        <f t="shared" ref="F389:L389" si="165">SUM(F22,F66,F77,F88,F99,F120,F130,F166,F183,F195,F224,F258,F289,F319,F365,F372,F241,F386,F110,F207,F349,F379)</f>
        <v>0</v>
      </c>
      <c r="G389" s="133">
        <f t="shared" si="165"/>
        <v>0</v>
      </c>
      <c r="H389" s="133">
        <f t="shared" si="165"/>
        <v>0</v>
      </c>
      <c r="I389" s="133">
        <f t="shared" si="165"/>
        <v>0</v>
      </c>
      <c r="J389" s="108">
        <f t="shared" si="165"/>
        <v>0</v>
      </c>
      <c r="K389" s="133">
        <f t="shared" si="165"/>
        <v>0</v>
      </c>
      <c r="L389" s="133">
        <f t="shared" si="165"/>
        <v>0</v>
      </c>
    </row>
    <row r="390" spans="1:12" s="251" customFormat="1" x14ac:dyDescent="0.35">
      <c r="A390" s="187"/>
      <c r="B390" s="188"/>
      <c r="C390" s="189"/>
    </row>
    <row r="391" spans="1:12" s="182" customFormat="1" x14ac:dyDescent="0.35">
      <c r="A391" s="49"/>
      <c r="B391" s="50" t="s">
        <v>503</v>
      </c>
      <c r="C391" s="188"/>
      <c r="D391" s="189"/>
      <c r="E391" s="202"/>
      <c r="K391" s="125"/>
      <c r="L391" s="204"/>
    </row>
    <row r="392" spans="1:12" s="182" customFormat="1" x14ac:dyDescent="0.35">
      <c r="A392" s="245" t="s">
        <v>418</v>
      </c>
      <c r="B392" s="249" t="str">
        <f>'ASA Wrksht'!B35</f>
        <v>Incidental Expenses</v>
      </c>
      <c r="C392" s="247" t="str">
        <f>'ASA Wrksht'!F35</f>
        <v>1 Unit = $1.00</v>
      </c>
      <c r="D392" s="240">
        <f>VLOOKUP(B392,'CS and Rates'!$B$1:$D$77,3,FALSE)</f>
        <v>1</v>
      </c>
      <c r="E392" s="174"/>
      <c r="F392" s="97">
        <f>'ASA Wrksht'!AG35</f>
        <v>0</v>
      </c>
      <c r="G392" s="168">
        <f t="shared" ref="G392:G395" si="166">D392*F392</f>
        <v>0</v>
      </c>
      <c r="H392" s="193"/>
      <c r="I392" s="169">
        <f t="shared" ref="I392:I395" si="167">ROUND(G392-H392,2)</f>
        <v>0</v>
      </c>
      <c r="J392" s="174"/>
      <c r="K392" s="193"/>
      <c r="L392" s="163">
        <f t="shared" ref="L392:L395" si="168">IF(D392="",0,K392/D392)</f>
        <v>0</v>
      </c>
    </row>
    <row r="393" spans="1:12" s="182" customFormat="1" x14ac:dyDescent="0.35">
      <c r="A393" s="245" t="s">
        <v>419</v>
      </c>
      <c r="B393" s="249" t="str">
        <f>'ASA Wrksht'!B35</f>
        <v>Incidental Expenses</v>
      </c>
      <c r="C393" s="247" t="str">
        <f>'ASA Wrksht'!F35</f>
        <v>1 Unit = $1.00</v>
      </c>
      <c r="D393" s="240">
        <f>VLOOKUP(B393,'CS and Rates'!$B$1:$D$77,3,FALSE)</f>
        <v>1</v>
      </c>
      <c r="E393" s="174"/>
      <c r="F393" s="97">
        <f>'ASA Wrksht'!AH35</f>
        <v>0</v>
      </c>
      <c r="G393" s="168">
        <f t="shared" ref="G393" si="169">D393*F393</f>
        <v>0</v>
      </c>
      <c r="H393" s="193"/>
      <c r="I393" s="169">
        <f t="shared" ref="I393" si="170">ROUND(G393-H393,2)</f>
        <v>0</v>
      </c>
      <c r="J393" s="174"/>
      <c r="K393" s="193"/>
      <c r="L393" s="163">
        <f t="shared" ref="L393" si="171">IF(D393="",0,K393/D393)</f>
        <v>0</v>
      </c>
    </row>
    <row r="394" spans="1:12" s="182" customFormat="1" x14ac:dyDescent="0.35">
      <c r="A394" s="245">
        <f>'ASA Wrksht'!A61</f>
        <v>0</v>
      </c>
      <c r="B394" s="249">
        <f>'ASA Wrksht'!B61</f>
        <v>0</v>
      </c>
      <c r="C394" s="247">
        <f>'ASA Wrksht'!F61</f>
        <v>0</v>
      </c>
      <c r="D394" s="190"/>
      <c r="E394" s="174"/>
      <c r="F394" s="97">
        <f>'ASA Wrksht'!AG61</f>
        <v>0</v>
      </c>
      <c r="G394" s="168">
        <f t="shared" si="166"/>
        <v>0</v>
      </c>
      <c r="H394" s="193"/>
      <c r="I394" s="169">
        <f t="shared" si="167"/>
        <v>0</v>
      </c>
      <c r="J394" s="174"/>
      <c r="K394" s="193"/>
      <c r="L394" s="163">
        <f t="shared" si="168"/>
        <v>0</v>
      </c>
    </row>
    <row r="395" spans="1:12" s="182" customFormat="1" x14ac:dyDescent="0.35">
      <c r="A395" s="245">
        <f>'ASA Wrksht'!A62</f>
        <v>0</v>
      </c>
      <c r="B395" s="249">
        <f>'ASA Wrksht'!B62</f>
        <v>0</v>
      </c>
      <c r="C395" s="247">
        <f>'ASA Wrksht'!F62</f>
        <v>0</v>
      </c>
      <c r="D395" s="190"/>
      <c r="E395" s="174"/>
      <c r="F395" s="97">
        <f>'ASA Wrksht'!AG62</f>
        <v>0</v>
      </c>
      <c r="G395" s="168">
        <f t="shared" si="166"/>
        <v>0</v>
      </c>
      <c r="H395" s="193"/>
      <c r="I395" s="169">
        <f t="shared" si="167"/>
        <v>0</v>
      </c>
      <c r="J395" s="174"/>
      <c r="K395" s="193"/>
      <c r="L395" s="163">
        <f t="shared" si="168"/>
        <v>0</v>
      </c>
    </row>
    <row r="396" spans="1:12" s="182" customFormat="1" x14ac:dyDescent="0.35">
      <c r="A396" s="187"/>
      <c r="B396" s="188"/>
      <c r="C396" s="188"/>
      <c r="D396" s="189"/>
      <c r="J396" s="194"/>
    </row>
    <row r="397" spans="1:12" s="182" customFormat="1" ht="15" thickBot="1" x14ac:dyDescent="0.4">
      <c r="A397" s="153" t="s">
        <v>289</v>
      </c>
      <c r="B397" s="196" t="str">
        <f>B391</f>
        <v>TRANSITION VOUCHERS SUBSTANCE ABUSE</v>
      </c>
      <c r="C397" s="196"/>
      <c r="D397" s="197"/>
      <c r="E397" s="174"/>
      <c r="F397" s="199">
        <f>SUM(F392:F396)</f>
        <v>0</v>
      </c>
      <c r="G397" s="205">
        <f>SUM(G392:G396)</f>
        <v>0</v>
      </c>
      <c r="H397" s="205">
        <f>SUM(H392:H396)</f>
        <v>0</v>
      </c>
      <c r="I397" s="205">
        <f>SUM(I392:I396)</f>
        <v>0</v>
      </c>
      <c r="J397" s="174"/>
      <c r="K397" s="201">
        <f>SUM(K392:K396)</f>
        <v>0</v>
      </c>
      <c r="L397" s="199">
        <f>SUM(L391:L396)</f>
        <v>0</v>
      </c>
    </row>
    <row r="398" spans="1:12" s="182" customFormat="1" ht="15" thickBot="1" x14ac:dyDescent="0.4">
      <c r="A398" s="187"/>
      <c r="B398" s="188"/>
      <c r="C398" s="188"/>
      <c r="D398" s="189"/>
      <c r="E398" s="202" t="str">
        <f>IF((SUM(E392:E396))&gt;E397,"Please check funding above","")</f>
        <v/>
      </c>
      <c r="K398" s="203">
        <f>I397</f>
        <v>0</v>
      </c>
      <c r="L398" s="204" t="s">
        <v>138</v>
      </c>
    </row>
    <row r="399" spans="1:12" x14ac:dyDescent="0.35">
      <c r="A399" s="62"/>
      <c r="B399" s="63"/>
      <c r="C399" s="64"/>
    </row>
    <row r="400" spans="1:12" ht="15.5" x14ac:dyDescent="0.35">
      <c r="A400" s="16" t="s">
        <v>33</v>
      </c>
      <c r="B400" s="17"/>
      <c r="C400" s="17"/>
      <c r="D400" s="17"/>
      <c r="E400" s="17"/>
      <c r="F400" s="17"/>
      <c r="G400" s="17"/>
      <c r="H400" s="17"/>
      <c r="I400" s="17"/>
      <c r="J400" s="65"/>
      <c r="K400" s="66"/>
      <c r="L400" s="67"/>
    </row>
    <row r="401" spans="1:12" s="182" customFormat="1" ht="27.75" customHeight="1" x14ac:dyDescent="0.35">
      <c r="A401" s="376" t="str">
        <f>Master!$B$33</f>
        <v>By signing this report, I certify to the best of my knowledge and belief that this report is true, complete, and accurate, and the expenditures, disbursements and cash receipts are for the purposes and objectives set forth in the terms and condition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v>
      </c>
      <c r="B401" s="377"/>
      <c r="C401" s="377"/>
      <c r="D401" s="377"/>
      <c r="E401" s="377"/>
      <c r="F401" s="377"/>
      <c r="G401" s="377"/>
      <c r="H401" s="377"/>
      <c r="I401" s="377"/>
      <c r="J401" s="377"/>
      <c r="K401" s="377"/>
      <c r="L401" s="378"/>
    </row>
    <row r="402" spans="1:12" s="182" customFormat="1" ht="15.5" x14ac:dyDescent="0.35">
      <c r="A402" s="22" t="str">
        <f>Master!$B$34</f>
        <v>By signing this report, I certify the above to be accurate and in agreement with this agency's records and that all client demographic and service data has been submitted to the Provider Portal in accordance with the terms of this agency's contract with the Managining Entity.</v>
      </c>
      <c r="B402" s="19"/>
      <c r="C402" s="19"/>
      <c r="D402" s="19"/>
      <c r="E402" s="19"/>
      <c r="F402" s="19"/>
      <c r="G402" s="19"/>
      <c r="H402" s="19"/>
      <c r="I402" s="19"/>
      <c r="J402" s="20"/>
      <c r="K402" s="21"/>
      <c r="L402" s="68"/>
    </row>
    <row r="403" spans="1:12" s="182" customFormat="1" ht="15.5" x14ac:dyDescent="0.35">
      <c r="A403" s="22" t="str">
        <f>Master!$B$35</f>
        <v>By signing this report, I certify that, at time of submission, "YTD Units", "YTD Earnings", "YTD Paid Amounts", and "Amount Due" takes into consideration that DCF is the payer of last resort and do not include units that can be billed to other funding sources.</v>
      </c>
      <c r="B403" s="19"/>
      <c r="C403" s="19"/>
      <c r="D403" s="19"/>
      <c r="E403" s="19"/>
      <c r="F403" s="19"/>
      <c r="G403" s="19"/>
      <c r="H403" s="19"/>
      <c r="I403" s="19"/>
      <c r="J403" s="20"/>
      <c r="K403" s="21"/>
      <c r="L403" s="68"/>
    </row>
    <row r="404" spans="1:12" ht="15.5" x14ac:dyDescent="0.35">
      <c r="A404" s="22"/>
      <c r="B404" s="23"/>
      <c r="C404" s="23"/>
      <c r="D404" s="23"/>
      <c r="E404" s="23"/>
      <c r="F404" s="23"/>
      <c r="G404" s="23"/>
      <c r="H404" s="23"/>
      <c r="I404" s="23"/>
      <c r="J404" s="20"/>
      <c r="K404" s="21"/>
      <c r="L404" s="68"/>
    </row>
    <row r="405" spans="1:12" ht="15.5" x14ac:dyDescent="0.35">
      <c r="A405" s="361">
        <f>Master!$B$38</f>
        <v>0</v>
      </c>
      <c r="B405" s="362"/>
      <c r="C405" s="69"/>
      <c r="D405" s="362">
        <f>Master!$E$38</f>
        <v>0</v>
      </c>
      <c r="E405" s="362"/>
      <c r="F405" s="69"/>
      <c r="G405" s="70">
        <f>Master!$G$38</f>
        <v>0</v>
      </c>
      <c r="H405" s="19"/>
      <c r="I405" s="19"/>
      <c r="J405" s="20"/>
      <c r="K405" s="21"/>
      <c r="L405" s="68"/>
    </row>
    <row r="406" spans="1:12" ht="15.5" x14ac:dyDescent="0.35">
      <c r="A406" s="71" t="s">
        <v>34</v>
      </c>
      <c r="B406" s="72"/>
      <c r="C406" s="29"/>
      <c r="D406" s="28" t="s">
        <v>35</v>
      </c>
      <c r="E406" s="29"/>
      <c r="F406" s="73"/>
      <c r="G406" s="28" t="s">
        <v>36</v>
      </c>
      <c r="H406" s="73"/>
      <c r="I406" s="73"/>
      <c r="J406" s="74"/>
      <c r="K406" s="75"/>
      <c r="L406" s="76"/>
    </row>
    <row r="407" spans="1:12" x14ac:dyDescent="0.35">
      <c r="A407" s="62"/>
      <c r="B407" s="63"/>
      <c r="C407" s="64"/>
    </row>
    <row r="408" spans="1:12" x14ac:dyDescent="0.35">
      <c r="A408" s="62"/>
      <c r="B408" s="63"/>
      <c r="C408" s="64"/>
    </row>
    <row r="409" spans="1:12" x14ac:dyDescent="0.35">
      <c r="A409" s="62"/>
      <c r="B409" s="63"/>
      <c r="C409" s="64"/>
    </row>
    <row r="410" spans="1:12" x14ac:dyDescent="0.35">
      <c r="A410" s="62"/>
      <c r="B410" s="63"/>
      <c r="C410" s="64"/>
    </row>
    <row r="411" spans="1:12" x14ac:dyDescent="0.35">
      <c r="A411" s="62"/>
      <c r="B411" s="63"/>
      <c r="C411" s="64"/>
    </row>
    <row r="412" spans="1:12" x14ac:dyDescent="0.35">
      <c r="A412" s="62"/>
      <c r="B412" s="63"/>
      <c r="C412" s="64"/>
    </row>
    <row r="413" spans="1:12" x14ac:dyDescent="0.35">
      <c r="A413" s="79"/>
      <c r="B413" s="63"/>
      <c r="C413" s="63"/>
    </row>
    <row r="414" spans="1:12" x14ac:dyDescent="0.35">
      <c r="A414" s="77"/>
      <c r="B414" s="78"/>
      <c r="C414" s="78"/>
    </row>
    <row r="415" spans="1:12" x14ac:dyDescent="0.35">
      <c r="A415" s="62"/>
      <c r="B415" s="63"/>
      <c r="C415" s="64"/>
    </row>
    <row r="416" spans="1:12" x14ac:dyDescent="0.35">
      <c r="A416" s="62"/>
      <c r="B416" s="63"/>
      <c r="C416" s="64"/>
    </row>
    <row r="417" spans="1:3" x14ac:dyDescent="0.35">
      <c r="A417" s="62"/>
      <c r="B417" s="63"/>
      <c r="C417" s="64"/>
    </row>
    <row r="418" spans="1:3" x14ac:dyDescent="0.35">
      <c r="A418" s="62"/>
      <c r="B418" s="63"/>
      <c r="C418" s="64"/>
    </row>
    <row r="419" spans="1:3" x14ac:dyDescent="0.35">
      <c r="A419" s="62"/>
      <c r="B419" s="63"/>
      <c r="C419" s="64"/>
    </row>
    <row r="420" spans="1:3" x14ac:dyDescent="0.35">
      <c r="A420" s="62"/>
      <c r="B420" s="63"/>
      <c r="C420" s="64"/>
    </row>
    <row r="421" spans="1:3" x14ac:dyDescent="0.35">
      <c r="A421" s="77"/>
      <c r="B421" s="64"/>
      <c r="C421" s="64"/>
    </row>
    <row r="422" spans="1:3" x14ac:dyDescent="0.35">
      <c r="A422" s="77"/>
      <c r="B422" s="78"/>
      <c r="C422" s="78"/>
    </row>
    <row r="423" spans="1:3" x14ac:dyDescent="0.35">
      <c r="A423" s="62"/>
      <c r="B423" s="63"/>
      <c r="C423" s="64"/>
    </row>
    <row r="424" spans="1:3" x14ac:dyDescent="0.35">
      <c r="A424" s="62"/>
      <c r="B424" s="63"/>
      <c r="C424" s="64"/>
    </row>
    <row r="425" spans="1:3" x14ac:dyDescent="0.35">
      <c r="A425" s="77"/>
      <c r="B425" s="64"/>
      <c r="C425" s="64"/>
    </row>
    <row r="426" spans="1:3" x14ac:dyDescent="0.35">
      <c r="A426" s="77"/>
      <c r="B426" s="78"/>
      <c r="C426" s="78"/>
    </row>
    <row r="427" spans="1:3" x14ac:dyDescent="0.35">
      <c r="A427" s="62"/>
      <c r="B427" s="63"/>
      <c r="C427" s="64"/>
    </row>
    <row r="428" spans="1:3" x14ac:dyDescent="0.35">
      <c r="A428" s="62"/>
      <c r="B428" s="63"/>
      <c r="C428" s="64"/>
    </row>
    <row r="429" spans="1:3" x14ac:dyDescent="0.35">
      <c r="A429" s="62"/>
      <c r="B429" s="63"/>
      <c r="C429" s="64"/>
    </row>
    <row r="430" spans="1:3" x14ac:dyDescent="0.35">
      <c r="A430" s="62"/>
      <c r="B430" s="63"/>
      <c r="C430" s="64"/>
    </row>
    <row r="431" spans="1:3" x14ac:dyDescent="0.35">
      <c r="A431" s="62"/>
      <c r="B431" s="63"/>
      <c r="C431" s="64"/>
    </row>
    <row r="432" spans="1:3" x14ac:dyDescent="0.35">
      <c r="A432" s="62"/>
      <c r="B432" s="63"/>
      <c r="C432" s="63"/>
    </row>
    <row r="433" spans="1:3" x14ac:dyDescent="0.35">
      <c r="A433" s="80"/>
      <c r="B433" s="119"/>
      <c r="C433" s="78"/>
    </row>
    <row r="434" spans="1:3" x14ac:dyDescent="0.35">
      <c r="A434" s="80"/>
      <c r="B434" s="78"/>
      <c r="C434" s="78"/>
    </row>
    <row r="435" spans="1:3" x14ac:dyDescent="0.35">
      <c r="A435" s="62"/>
      <c r="B435" s="63"/>
      <c r="C435" s="64"/>
    </row>
    <row r="436" spans="1:3" x14ac:dyDescent="0.35">
      <c r="A436" s="62"/>
      <c r="B436" s="63"/>
      <c r="C436" s="64"/>
    </row>
    <row r="437" spans="1:3" x14ac:dyDescent="0.35">
      <c r="A437" s="62"/>
      <c r="B437" s="64"/>
      <c r="C437" s="64"/>
    </row>
    <row r="438" spans="1:3" x14ac:dyDescent="0.35">
      <c r="A438" s="62"/>
      <c r="B438" s="63"/>
      <c r="C438" s="64"/>
    </row>
    <row r="439" spans="1:3" x14ac:dyDescent="0.35">
      <c r="A439" s="62"/>
      <c r="B439" s="63"/>
      <c r="C439" s="64"/>
    </row>
    <row r="440" spans="1:3" x14ac:dyDescent="0.35">
      <c r="A440" s="62"/>
      <c r="B440" s="63"/>
      <c r="C440" s="64"/>
    </row>
    <row r="441" spans="1:3" x14ac:dyDescent="0.35">
      <c r="A441" s="62"/>
      <c r="B441" s="64"/>
      <c r="C441" s="64"/>
    </row>
    <row r="442" spans="1:3" x14ac:dyDescent="0.35">
      <c r="A442" s="62"/>
      <c r="B442" s="64"/>
      <c r="C442" s="64"/>
    </row>
    <row r="443" spans="1:3" x14ac:dyDescent="0.35">
      <c r="A443" s="62"/>
      <c r="B443" s="64"/>
      <c r="C443" s="64"/>
    </row>
    <row r="444" spans="1:3" x14ac:dyDescent="0.35">
      <c r="A444" s="62"/>
      <c r="B444" s="64"/>
      <c r="C444" s="64"/>
    </row>
    <row r="445" spans="1:3" x14ac:dyDescent="0.35">
      <c r="A445" s="62"/>
      <c r="B445" s="63"/>
      <c r="C445" s="64"/>
    </row>
    <row r="446" spans="1:3" x14ac:dyDescent="0.35">
      <c r="A446" s="62"/>
      <c r="B446" s="63"/>
      <c r="C446" s="64"/>
    </row>
    <row r="447" spans="1:3" x14ac:dyDescent="0.35">
      <c r="A447" s="62"/>
      <c r="B447" s="63"/>
      <c r="C447" s="64"/>
    </row>
    <row r="448" spans="1:3" x14ac:dyDescent="0.35">
      <c r="A448" s="62"/>
      <c r="B448" s="63"/>
      <c r="C448" s="64"/>
    </row>
    <row r="449" spans="1:3" x14ac:dyDescent="0.35">
      <c r="A449" s="62"/>
      <c r="B449" s="64"/>
      <c r="C449" s="64"/>
    </row>
    <row r="450" spans="1:3" x14ac:dyDescent="0.35">
      <c r="A450" s="62"/>
      <c r="B450" s="64"/>
      <c r="C450" s="64"/>
    </row>
    <row r="451" spans="1:3" x14ac:dyDescent="0.35">
      <c r="A451" s="62"/>
      <c r="B451" s="64"/>
      <c r="C451" s="64"/>
    </row>
    <row r="452" spans="1:3" x14ac:dyDescent="0.35">
      <c r="A452" s="62"/>
      <c r="B452" s="63"/>
      <c r="C452" s="64"/>
    </row>
    <row r="453" spans="1:3" x14ac:dyDescent="0.35">
      <c r="A453" s="62"/>
      <c r="B453" s="64"/>
      <c r="C453" s="64"/>
    </row>
    <row r="454" spans="1:3" x14ac:dyDescent="0.35">
      <c r="A454" s="82"/>
      <c r="B454" s="120"/>
      <c r="C454" s="83"/>
    </row>
    <row r="455" spans="1:3" x14ac:dyDescent="0.35">
      <c r="A455" s="62"/>
      <c r="B455" s="64"/>
      <c r="C455" s="64"/>
    </row>
    <row r="456" spans="1:3" x14ac:dyDescent="0.35">
      <c r="A456" s="62"/>
      <c r="B456" s="63"/>
      <c r="C456" s="64"/>
    </row>
    <row r="457" spans="1:3" x14ac:dyDescent="0.35">
      <c r="A457" s="81"/>
      <c r="B457" s="121"/>
      <c r="C457" s="122"/>
    </row>
    <row r="458" spans="1:3" x14ac:dyDescent="0.35">
      <c r="A458" s="77"/>
      <c r="B458" s="121"/>
      <c r="C458" s="122"/>
    </row>
    <row r="459" spans="1:3" x14ac:dyDescent="0.35">
      <c r="A459" s="81"/>
      <c r="B459" s="64"/>
      <c r="C459" s="122"/>
    </row>
    <row r="460" spans="1:3" x14ac:dyDescent="0.35">
      <c r="A460" s="81"/>
      <c r="B460" s="64"/>
      <c r="C460" s="122"/>
    </row>
    <row r="461" spans="1:3" x14ac:dyDescent="0.35">
      <c r="A461" s="77"/>
      <c r="B461" s="121"/>
      <c r="C461" s="122"/>
    </row>
  </sheetData>
  <sheetProtection algorithmName="SHA-512" hashValue="G0x4iUo66RlXSpQVIM/5Kr35ebKVdo4EeU9JqHlxtLJP8XxuQgutKQTKkUJALYlQFF7Ur8xYYBuIlHNC4EEOtw==" saltValue="Y4mcwPU97lvlP+rER2yNpQ==" spinCount="100000" sheet="1" formatCells="0" formatColumns="0" formatRows="0"/>
  <mergeCells count="14">
    <mergeCell ref="A405:B405"/>
    <mergeCell ref="D405:E405"/>
    <mergeCell ref="F1:I1"/>
    <mergeCell ref="F2:I2"/>
    <mergeCell ref="C1:E1"/>
    <mergeCell ref="C2:E2"/>
    <mergeCell ref="C3:E3"/>
    <mergeCell ref="F3:I3"/>
    <mergeCell ref="C4:E4"/>
    <mergeCell ref="C5:E5"/>
    <mergeCell ref="C6:E6"/>
    <mergeCell ref="C7:E7"/>
    <mergeCell ref="C8:E8"/>
    <mergeCell ref="A401:L401"/>
  </mergeCells>
  <conditionalFormatting sqref="K22">
    <cfRule type="cellIs" dxfId="43" priority="31" operator="greaterThan">
      <formula>K23</formula>
    </cfRule>
  </conditionalFormatting>
  <conditionalFormatting sqref="K66">
    <cfRule type="cellIs" dxfId="42" priority="30" operator="greaterThan">
      <formula>K67</formula>
    </cfRule>
  </conditionalFormatting>
  <conditionalFormatting sqref="K397">
    <cfRule type="cellIs" dxfId="41" priority="29" operator="greaterThan">
      <formula>K398</formula>
    </cfRule>
  </conditionalFormatting>
  <conditionalFormatting sqref="K183">
    <cfRule type="cellIs" dxfId="40" priority="25" operator="greaterThan">
      <formula>$K$184</formula>
    </cfRule>
  </conditionalFormatting>
  <conditionalFormatting sqref="K166">
    <cfRule type="cellIs" dxfId="39" priority="22" operator="greaterThan">
      <formula>K167</formula>
    </cfRule>
  </conditionalFormatting>
  <conditionalFormatting sqref="K224">
    <cfRule type="cellIs" dxfId="38" priority="20" operator="greaterThan">
      <formula>K225</formula>
    </cfRule>
  </conditionalFormatting>
  <conditionalFormatting sqref="K258">
    <cfRule type="cellIs" dxfId="37" priority="19" operator="greaterThan">
      <formula>K259</formula>
    </cfRule>
  </conditionalFormatting>
  <conditionalFormatting sqref="K289">
    <cfRule type="cellIs" dxfId="36" priority="18" operator="greaterThan">
      <formula>K290</formula>
    </cfRule>
  </conditionalFormatting>
  <conditionalFormatting sqref="K319">
    <cfRule type="cellIs" dxfId="35" priority="17" operator="greaterThan">
      <formula>K320</formula>
    </cfRule>
  </conditionalFormatting>
  <conditionalFormatting sqref="K77">
    <cfRule type="cellIs" dxfId="34" priority="16" operator="greaterThan">
      <formula>K78</formula>
    </cfRule>
  </conditionalFormatting>
  <conditionalFormatting sqref="K88">
    <cfRule type="cellIs" dxfId="33" priority="15" operator="greaterThan">
      <formula>K89</formula>
    </cfRule>
  </conditionalFormatting>
  <conditionalFormatting sqref="K99">
    <cfRule type="cellIs" dxfId="32" priority="14" operator="greaterThan">
      <formula>K100</formula>
    </cfRule>
  </conditionalFormatting>
  <conditionalFormatting sqref="K120">
    <cfRule type="cellIs" dxfId="31" priority="13" operator="greaterThan">
      <formula>K121</formula>
    </cfRule>
  </conditionalFormatting>
  <conditionalFormatting sqref="K130">
    <cfRule type="cellIs" dxfId="30" priority="12" operator="greaterThan">
      <formula>K131</formula>
    </cfRule>
  </conditionalFormatting>
  <conditionalFormatting sqref="K195">
    <cfRule type="cellIs" dxfId="29" priority="11" operator="greaterThan">
      <formula>K196</formula>
    </cfRule>
  </conditionalFormatting>
  <conditionalFormatting sqref="K365">
    <cfRule type="cellIs" dxfId="28" priority="9" operator="greaterThan">
      <formula>K366</formula>
    </cfRule>
  </conditionalFormatting>
  <conditionalFormatting sqref="K372">
    <cfRule type="cellIs" dxfId="27" priority="7" operator="greaterThan">
      <formula>K373</formula>
    </cfRule>
  </conditionalFormatting>
  <conditionalFormatting sqref="K241">
    <cfRule type="cellIs" dxfId="26" priority="6" operator="greaterThan">
      <formula>K242</formula>
    </cfRule>
  </conditionalFormatting>
  <conditionalFormatting sqref="K386">
    <cfRule type="cellIs" dxfId="25" priority="5" operator="greaterThan">
      <formula>K387</formula>
    </cfRule>
  </conditionalFormatting>
  <conditionalFormatting sqref="K207">
    <cfRule type="cellIs" dxfId="24" priority="4" operator="greaterThan">
      <formula>K208</formula>
    </cfRule>
  </conditionalFormatting>
  <conditionalFormatting sqref="K379">
    <cfRule type="cellIs" dxfId="23" priority="3" operator="greaterThan">
      <formula>K380</formula>
    </cfRule>
  </conditionalFormatting>
  <conditionalFormatting sqref="K349">
    <cfRule type="cellIs" dxfId="22" priority="2" operator="greaterThan">
      <formula>K350</formula>
    </cfRule>
  </conditionalFormatting>
  <conditionalFormatting sqref="K110">
    <cfRule type="cellIs" dxfId="21" priority="1" operator="greaterThan">
      <formula>K111</formula>
    </cfRule>
  </conditionalFormatting>
  <dataValidations disablePrompts="1" count="1">
    <dataValidation type="custom" allowBlank="1" showInputMessage="1" showErrorMessage="1" error="Amount Due must be equal or lesser than Unpaid Earnings. If a Funding Amount is added to this Cost Center, Amount Due must be the lesser amount between Unpaid Earnings and Prorated Share. " sqref="K198:K205 K26:K34 K58:K61 K169:K181 K133:K164 K392:K395 K210:K222 K261:K287 K292:K317 K69:K75 K80:K86 K91:K97 K113:K118 K123:K128 K186:K193 K15:K20 K36:K56 K352:K363 K227:K239 K244:K256 K382:K384 K368:K370 K375:K377 K322:K347 K102:K108" xr:uid="{00000000-0002-0000-0E00-000000000000}">
      <formula1>IF(K15&lt;=MIN(I15,J15), TRUE, FALSE)</formula1>
    </dataValidation>
  </dataValidations>
  <hyperlinks>
    <hyperlink ref="L1" location="Master!A1" display="(Return to Master Tab)" xr:uid="{00000000-0004-0000-0E00-000000000000}"/>
  </hyperlinks>
  <pageMargins left="0.7" right="0.7" top="0.75" bottom="0.75" header="0.3" footer="0.3"/>
  <pageSetup scale="40" orientation="portrait" horizontalDpi="4294967293"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92D050"/>
  </sheetPr>
  <dimension ref="A1:AD124"/>
  <sheetViews>
    <sheetView showGridLines="0" showZeros="0" zoomScaleNormal="100" workbookViewId="0">
      <pane xSplit="6" ySplit="12" topLeftCell="M61" activePane="bottomRight" state="frozen"/>
      <selection pane="topRight" activeCell="G1" sqref="G1"/>
      <selection pane="bottomLeft" activeCell="A13" sqref="A13"/>
      <selection pane="bottomRight" activeCell="T11" sqref="A11:XFD11"/>
    </sheetView>
  </sheetViews>
  <sheetFormatPr defaultColWidth="9.08984375" defaultRowHeight="14.5" x14ac:dyDescent="0.35"/>
  <cols>
    <col min="1" max="1" width="13.6328125" style="35" bestFit="1" customWidth="1"/>
    <col min="2" max="2" width="43" style="35" customWidth="1"/>
    <col min="3" max="3" width="18.26953125" style="40" bestFit="1" customWidth="1"/>
    <col min="4" max="4" width="9.26953125" style="40" customWidth="1"/>
    <col min="5" max="5" width="16.08984375" style="35" bestFit="1" customWidth="1"/>
    <col min="6" max="6" width="12.08984375" style="35" bestFit="1" customWidth="1"/>
    <col min="7" max="7" width="16.08984375" style="35" customWidth="1"/>
    <col min="8" max="8" width="12" style="35" customWidth="1"/>
    <col min="9" max="9" width="13.6328125" style="35" customWidth="1"/>
    <col min="10" max="10" width="12.6328125" style="35" customWidth="1"/>
    <col min="11" max="11" width="12.7265625" style="35" customWidth="1"/>
    <col min="12" max="12" width="12.7265625" style="182" customWidth="1"/>
    <col min="13" max="20" width="12.7265625" style="251" customWidth="1"/>
    <col min="21" max="26" width="12.7265625" style="182" customWidth="1"/>
    <col min="27" max="28" width="14.26953125" style="35" customWidth="1"/>
    <col min="29" max="29" width="13.6328125" style="35" customWidth="1"/>
    <col min="30" max="16384" width="9.08984375" style="35"/>
  </cols>
  <sheetData>
    <row r="1" spans="1:29" x14ac:dyDescent="0.35">
      <c r="A1" s="33" t="str">
        <f>Master!A3</f>
        <v xml:space="preserve">a. </v>
      </c>
      <c r="B1" s="33" t="str">
        <f>Master!B3</f>
        <v>Agency Name:</v>
      </c>
      <c r="C1" s="372">
        <f>Master!C3</f>
        <v>0</v>
      </c>
      <c r="D1" s="372"/>
      <c r="E1" s="372"/>
      <c r="F1" s="372"/>
      <c r="G1" s="373" t="s">
        <v>155</v>
      </c>
      <c r="H1" s="373"/>
      <c r="I1" s="373"/>
      <c r="J1" s="373"/>
      <c r="AA1" s="36" t="s">
        <v>39</v>
      </c>
    </row>
    <row r="2" spans="1:29" x14ac:dyDescent="0.35">
      <c r="A2" s="33" t="str">
        <f>Master!A4</f>
        <v xml:space="preserve">b. </v>
      </c>
      <c r="B2" s="33" t="str">
        <f>Master!B4</f>
        <v>Contract No.:</v>
      </c>
      <c r="C2" s="374">
        <f>Master!C4</f>
        <v>0</v>
      </c>
      <c r="D2" s="374"/>
      <c r="E2" s="374"/>
      <c r="F2" s="374"/>
      <c r="G2" s="373" t="s">
        <v>40</v>
      </c>
      <c r="H2" s="373"/>
      <c r="I2" s="373"/>
      <c r="J2" s="373"/>
      <c r="AA2" s="303">
        <f>Master!$G$1</f>
        <v>44176</v>
      </c>
    </row>
    <row r="3" spans="1:29" x14ac:dyDescent="0.35">
      <c r="A3" s="33" t="str">
        <f>Master!A5</f>
        <v xml:space="preserve">c. </v>
      </c>
      <c r="B3" s="33" t="str">
        <f>Master!B5</f>
        <v>Month/Year of :</v>
      </c>
      <c r="C3" s="375">
        <f>Master!C5</f>
        <v>0</v>
      </c>
      <c r="D3" s="375"/>
      <c r="E3" s="375"/>
      <c r="F3" s="375"/>
      <c r="I3" s="38"/>
      <c r="AA3" s="37" t="str">
        <f>Master!$G$2</f>
        <v>Version: 3.4.47</v>
      </c>
    </row>
    <row r="4" spans="1:29" x14ac:dyDescent="0.35">
      <c r="A4" s="33" t="str">
        <f>Master!A6</f>
        <v xml:space="preserve">d.  </v>
      </c>
      <c r="B4" s="33" t="str">
        <f>Master!B6</f>
        <v># months in the contract:</v>
      </c>
      <c r="C4" s="374">
        <f>Master!C6</f>
        <v>0</v>
      </c>
      <c r="D4" s="374"/>
      <c r="E4" s="374"/>
      <c r="F4" s="374"/>
      <c r="I4" s="38"/>
    </row>
    <row r="5" spans="1:29" x14ac:dyDescent="0.35">
      <c r="A5" s="33" t="str">
        <f>Master!A7</f>
        <v>e.</v>
      </c>
      <c r="B5" s="33" t="str">
        <f>Master!B7</f>
        <v># months remaining (including month in c.):</v>
      </c>
      <c r="C5" s="374">
        <f>Master!C7</f>
        <v>0</v>
      </c>
      <c r="D5" s="374"/>
      <c r="E5" s="374"/>
      <c r="F5" s="374"/>
    </row>
    <row r="6" spans="1:29" x14ac:dyDescent="0.35">
      <c r="A6" s="33" t="str">
        <f>Master!A8</f>
        <v xml:space="preserve">f.  </v>
      </c>
      <c r="B6" s="33" t="str">
        <f>Master!B8</f>
        <v># months incurred (including month in c.):</v>
      </c>
      <c r="C6" s="374">
        <f>Master!C8</f>
        <v>0</v>
      </c>
      <c r="D6" s="374"/>
      <c r="E6" s="374"/>
      <c r="F6" s="374"/>
    </row>
    <row r="7" spans="1:29" x14ac:dyDescent="0.35">
      <c r="A7" s="33" t="str">
        <f>Master!A9</f>
        <v xml:space="preserve">g.  </v>
      </c>
      <c r="B7" s="33" t="str">
        <f>Master!B9</f>
        <v>Federal ID:</v>
      </c>
      <c r="C7" s="374">
        <f>Master!C9</f>
        <v>0</v>
      </c>
      <c r="D7" s="374"/>
      <c r="E7" s="374"/>
      <c r="F7" s="374"/>
    </row>
    <row r="8" spans="1:29" x14ac:dyDescent="0.35">
      <c r="A8" s="33" t="str">
        <f>Master!A10</f>
        <v>h.</v>
      </c>
      <c r="B8" s="33" t="str">
        <f>Master!B10</f>
        <v>Address:</v>
      </c>
      <c r="C8" s="374">
        <f>Master!C10</f>
        <v>0</v>
      </c>
      <c r="D8" s="374"/>
      <c r="E8" s="374"/>
      <c r="F8" s="374"/>
      <c r="G8" s="39"/>
      <c r="H8" s="39"/>
      <c r="I8" s="39"/>
      <c r="J8" s="39"/>
    </row>
    <row r="9" spans="1:29" x14ac:dyDescent="0.35">
      <c r="K9" s="379" t="s">
        <v>41</v>
      </c>
      <c r="L9" s="374"/>
      <c r="M9" s="374"/>
      <c r="N9" s="374"/>
      <c r="O9" s="374"/>
      <c r="P9" s="374"/>
      <c r="Q9" s="374"/>
      <c r="R9" s="374"/>
      <c r="S9" s="374"/>
      <c r="T9" s="374"/>
      <c r="U9" s="374"/>
      <c r="V9" s="374"/>
      <c r="W9" s="374"/>
      <c r="X9" s="374"/>
      <c r="Y9" s="374"/>
      <c r="Z9" s="380"/>
      <c r="AA9" s="41" t="s">
        <v>42</v>
      </c>
      <c r="AB9" s="41" t="s">
        <v>43</v>
      </c>
    </row>
    <row r="10" spans="1:29" ht="78" x14ac:dyDescent="0.35">
      <c r="A10" s="42" t="s">
        <v>165</v>
      </c>
      <c r="B10" s="42" t="s">
        <v>163</v>
      </c>
      <c r="C10" s="42" t="s">
        <v>44</v>
      </c>
      <c r="D10" s="42" t="s">
        <v>45</v>
      </c>
      <c r="E10" s="42" t="s">
        <v>46</v>
      </c>
      <c r="F10" s="42" t="s">
        <v>47</v>
      </c>
      <c r="G10" s="43" t="s">
        <v>48</v>
      </c>
      <c r="H10" s="43" t="s">
        <v>49</v>
      </c>
      <c r="I10" s="43" t="s">
        <v>50</v>
      </c>
      <c r="J10" s="42" t="s">
        <v>51</v>
      </c>
      <c r="K10" s="42" t="s">
        <v>472</v>
      </c>
      <c r="L10" s="183" t="s">
        <v>480</v>
      </c>
      <c r="M10" s="183" t="s">
        <v>481</v>
      </c>
      <c r="N10" s="183" t="s">
        <v>483</v>
      </c>
      <c r="O10" s="183" t="s">
        <v>485</v>
      </c>
      <c r="P10" s="183" t="s">
        <v>522</v>
      </c>
      <c r="Q10" s="183" t="s">
        <v>484</v>
      </c>
      <c r="R10" s="183" t="s">
        <v>514</v>
      </c>
      <c r="S10" s="183" t="s">
        <v>478</v>
      </c>
      <c r="T10" s="183" t="s">
        <v>521</v>
      </c>
      <c r="U10" s="183" t="s">
        <v>482</v>
      </c>
      <c r="V10" s="183" t="s">
        <v>504</v>
      </c>
      <c r="W10" s="183" t="s">
        <v>477</v>
      </c>
      <c r="X10" s="183" t="s">
        <v>507</v>
      </c>
      <c r="Y10" s="183" t="s">
        <v>487</v>
      </c>
      <c r="Z10" s="183" t="s">
        <v>487</v>
      </c>
      <c r="AA10" s="42" t="s">
        <v>54</v>
      </c>
      <c r="AB10" s="42" t="s">
        <v>55</v>
      </c>
    </row>
    <row r="11" spans="1:29" x14ac:dyDescent="0.35">
      <c r="A11" s="44"/>
      <c r="B11" s="44"/>
      <c r="C11" s="44"/>
      <c r="D11" s="44"/>
      <c r="E11" s="44"/>
      <c r="F11" s="44"/>
      <c r="G11" s="45" t="s">
        <v>56</v>
      </c>
      <c r="H11" s="45"/>
      <c r="I11" s="45"/>
      <c r="J11" s="46"/>
      <c r="K11" s="46" t="s">
        <v>415</v>
      </c>
      <c r="L11" s="46" t="s">
        <v>366</v>
      </c>
      <c r="M11" s="46" t="s">
        <v>340</v>
      </c>
      <c r="N11" s="46" t="s">
        <v>341</v>
      </c>
      <c r="O11" s="46" t="s">
        <v>342</v>
      </c>
      <c r="P11" s="46" t="s">
        <v>523</v>
      </c>
      <c r="Q11" s="46" t="s">
        <v>343</v>
      </c>
      <c r="R11" s="46" t="s">
        <v>515</v>
      </c>
      <c r="S11" s="46" t="s">
        <v>326</v>
      </c>
      <c r="T11" s="46" t="s">
        <v>520</v>
      </c>
      <c r="U11" s="306" t="s">
        <v>368</v>
      </c>
      <c r="V11" s="46" t="s">
        <v>431</v>
      </c>
      <c r="W11" s="46" t="s">
        <v>325</v>
      </c>
      <c r="X11" s="46" t="s">
        <v>417</v>
      </c>
      <c r="Y11" s="46" t="s">
        <v>418</v>
      </c>
      <c r="Z11" s="46" t="s">
        <v>419</v>
      </c>
      <c r="AA11" s="46" t="s">
        <v>156</v>
      </c>
      <c r="AB11" s="46" t="s">
        <v>58</v>
      </c>
      <c r="AC11" s="182"/>
    </row>
    <row r="12" spans="1:29" x14ac:dyDescent="0.35">
      <c r="A12" s="47" t="s">
        <v>59</v>
      </c>
      <c r="B12" s="47" t="s">
        <v>60</v>
      </c>
      <c r="C12" s="47" t="s">
        <v>61</v>
      </c>
      <c r="D12" s="47" t="s">
        <v>62</v>
      </c>
      <c r="E12" s="47" t="s">
        <v>63</v>
      </c>
      <c r="F12" s="47" t="s">
        <v>64</v>
      </c>
      <c r="G12" s="47" t="s">
        <v>65</v>
      </c>
      <c r="H12" s="47" t="s">
        <v>66</v>
      </c>
      <c r="I12" s="47" t="s">
        <v>67</v>
      </c>
      <c r="J12" s="47" t="s">
        <v>68</v>
      </c>
      <c r="K12" s="47" t="s">
        <v>69</v>
      </c>
      <c r="L12" s="47" t="s">
        <v>70</v>
      </c>
      <c r="M12" s="47" t="s">
        <v>71</v>
      </c>
      <c r="N12" s="47" t="s">
        <v>72</v>
      </c>
      <c r="O12" s="47" t="s">
        <v>73</v>
      </c>
      <c r="P12" s="47" t="s">
        <v>74</v>
      </c>
      <c r="Q12" s="47" t="s">
        <v>158</v>
      </c>
      <c r="R12" s="47" t="s">
        <v>250</v>
      </c>
      <c r="S12" s="47" t="s">
        <v>268</v>
      </c>
      <c r="T12" s="47" t="s">
        <v>273</v>
      </c>
      <c r="U12" s="47" t="s">
        <v>274</v>
      </c>
      <c r="V12" s="47" t="s">
        <v>317</v>
      </c>
      <c r="W12" s="47" t="s">
        <v>327</v>
      </c>
      <c r="X12" s="47" t="s">
        <v>328</v>
      </c>
      <c r="Y12" s="47" t="s">
        <v>329</v>
      </c>
      <c r="Z12" s="47" t="s">
        <v>330</v>
      </c>
      <c r="AA12" s="47" t="s">
        <v>335</v>
      </c>
      <c r="AB12" s="47" t="s">
        <v>336</v>
      </c>
      <c r="AC12" s="182"/>
    </row>
    <row r="13" spans="1:29" x14ac:dyDescent="0.35">
      <c r="A13" s="48"/>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C13" s="182"/>
    </row>
    <row r="14" spans="1:29" x14ac:dyDescent="0.35">
      <c r="A14" s="48"/>
      <c r="B14" s="137" t="s">
        <v>75</v>
      </c>
      <c r="C14" s="48"/>
      <c r="D14" s="48"/>
      <c r="E14" s="48"/>
      <c r="F14" s="48"/>
      <c r="G14" s="48"/>
      <c r="H14" s="48"/>
      <c r="I14" s="48"/>
      <c r="J14" s="48"/>
      <c r="K14" s="48"/>
      <c r="L14" s="48"/>
      <c r="M14" s="48"/>
      <c r="N14" s="48"/>
      <c r="O14" s="48"/>
      <c r="P14" s="48"/>
      <c r="Q14" s="48"/>
      <c r="R14" s="48"/>
      <c r="S14" s="48"/>
      <c r="T14" s="48"/>
      <c r="U14" s="48"/>
      <c r="V14" s="48"/>
      <c r="W14" s="48"/>
      <c r="X14" s="48"/>
      <c r="Y14" s="48"/>
      <c r="Z14" s="48"/>
      <c r="AA14" s="48"/>
    </row>
    <row r="15" spans="1:29" x14ac:dyDescent="0.35">
      <c r="A15" s="51">
        <v>18</v>
      </c>
      <c r="B15" s="59" t="s">
        <v>76</v>
      </c>
      <c r="C15" s="53" t="s">
        <v>77</v>
      </c>
      <c r="D15" s="53" t="s">
        <v>78</v>
      </c>
      <c r="E15" s="53" t="s">
        <v>79</v>
      </c>
      <c r="F15" s="54" t="s">
        <v>79</v>
      </c>
      <c r="G15" s="55"/>
      <c r="H15" s="55"/>
      <c r="I15" s="55"/>
      <c r="J15" s="56">
        <f>SUM(H15:I15)</f>
        <v>0</v>
      </c>
      <c r="K15" s="57"/>
      <c r="L15" s="57"/>
      <c r="M15" s="57"/>
      <c r="N15" s="57"/>
      <c r="O15" s="57"/>
      <c r="P15" s="57"/>
      <c r="Q15" s="57"/>
      <c r="R15" s="57"/>
      <c r="S15" s="55"/>
      <c r="T15" s="55"/>
      <c r="U15" s="57"/>
      <c r="V15" s="57"/>
      <c r="W15" s="55"/>
      <c r="X15" s="57"/>
      <c r="Y15" s="57"/>
      <c r="Z15" s="57"/>
      <c r="AA15" s="163">
        <f t="shared" ref="AA15:AA23" si="0">G15-SUM(J15:Z15)</f>
        <v>0</v>
      </c>
      <c r="AB15" s="55"/>
    </row>
    <row r="16" spans="1:29" x14ac:dyDescent="0.35">
      <c r="A16" s="51">
        <v>19</v>
      </c>
      <c r="B16" s="59" t="s">
        <v>80</v>
      </c>
      <c r="C16" s="53" t="s">
        <v>77</v>
      </c>
      <c r="D16" s="53" t="s">
        <v>78</v>
      </c>
      <c r="E16" s="53" t="s">
        <v>79</v>
      </c>
      <c r="F16" s="54" t="s">
        <v>79</v>
      </c>
      <c r="G16" s="55"/>
      <c r="H16" s="55"/>
      <c r="I16" s="55"/>
      <c r="J16" s="56">
        <f t="shared" ref="J16:J23" si="1">SUM(H16:I16)</f>
        <v>0</v>
      </c>
      <c r="K16" s="57"/>
      <c r="L16" s="57"/>
      <c r="M16" s="57"/>
      <c r="N16" s="57"/>
      <c r="O16" s="57"/>
      <c r="P16" s="57"/>
      <c r="Q16" s="57"/>
      <c r="R16" s="57"/>
      <c r="S16" s="55"/>
      <c r="T16" s="55"/>
      <c r="U16" s="57"/>
      <c r="V16" s="57"/>
      <c r="W16" s="55"/>
      <c r="X16" s="57"/>
      <c r="Y16" s="57"/>
      <c r="Z16" s="57"/>
      <c r="AA16" s="163">
        <f t="shared" si="0"/>
        <v>0</v>
      </c>
      <c r="AB16" s="55"/>
    </row>
    <row r="17" spans="1:30" x14ac:dyDescent="0.35">
      <c r="A17" s="51">
        <v>20</v>
      </c>
      <c r="B17" s="59" t="s">
        <v>81</v>
      </c>
      <c r="C17" s="53" t="s">
        <v>77</v>
      </c>
      <c r="D17" s="53" t="s">
        <v>78</v>
      </c>
      <c r="E17" s="53" t="s">
        <v>79</v>
      </c>
      <c r="F17" s="54" t="s">
        <v>79</v>
      </c>
      <c r="G17" s="55"/>
      <c r="H17" s="55"/>
      <c r="I17" s="55"/>
      <c r="J17" s="56">
        <f t="shared" si="1"/>
        <v>0</v>
      </c>
      <c r="K17" s="57"/>
      <c r="L17" s="57"/>
      <c r="M17" s="57"/>
      <c r="N17" s="57"/>
      <c r="O17" s="57"/>
      <c r="P17" s="57"/>
      <c r="Q17" s="57"/>
      <c r="R17" s="57"/>
      <c r="S17" s="57"/>
      <c r="T17" s="57"/>
      <c r="U17" s="57"/>
      <c r="V17" s="57"/>
      <c r="W17" s="57"/>
      <c r="X17" s="57"/>
      <c r="Y17" s="57"/>
      <c r="Z17" s="57"/>
      <c r="AA17" s="163">
        <f t="shared" si="0"/>
        <v>0</v>
      </c>
      <c r="AB17" s="55"/>
    </row>
    <row r="18" spans="1:30" x14ac:dyDescent="0.35">
      <c r="A18" s="51">
        <v>21</v>
      </c>
      <c r="B18" s="59" t="s">
        <v>82</v>
      </c>
      <c r="C18" s="53" t="s">
        <v>77</v>
      </c>
      <c r="D18" s="53" t="s">
        <v>78</v>
      </c>
      <c r="E18" s="53" t="s">
        <v>79</v>
      </c>
      <c r="F18" s="54" t="s">
        <v>79</v>
      </c>
      <c r="G18" s="55"/>
      <c r="H18" s="55"/>
      <c r="I18" s="55"/>
      <c r="J18" s="56">
        <f t="shared" si="1"/>
        <v>0</v>
      </c>
      <c r="K18" s="57"/>
      <c r="L18" s="57"/>
      <c r="M18" s="57"/>
      <c r="N18" s="57"/>
      <c r="O18" s="57"/>
      <c r="P18" s="57"/>
      <c r="Q18" s="57"/>
      <c r="R18" s="57"/>
      <c r="S18" s="57"/>
      <c r="T18" s="57"/>
      <c r="U18" s="57"/>
      <c r="V18" s="57"/>
      <c r="W18" s="57"/>
      <c r="X18" s="57"/>
      <c r="Y18" s="57"/>
      <c r="Z18" s="57"/>
      <c r="AA18" s="163">
        <f t="shared" si="0"/>
        <v>0</v>
      </c>
      <c r="AB18" s="55"/>
    </row>
    <row r="19" spans="1:30" x14ac:dyDescent="0.35">
      <c r="A19" s="51">
        <v>36</v>
      </c>
      <c r="B19" s="59" t="s">
        <v>83</v>
      </c>
      <c r="C19" s="53" t="s">
        <v>77</v>
      </c>
      <c r="D19" s="53" t="s">
        <v>78</v>
      </c>
      <c r="E19" s="53" t="s">
        <v>79</v>
      </c>
      <c r="F19" s="53" t="s">
        <v>79</v>
      </c>
      <c r="G19" s="55"/>
      <c r="H19" s="55"/>
      <c r="I19" s="55"/>
      <c r="J19" s="56">
        <f t="shared" si="1"/>
        <v>0</v>
      </c>
      <c r="K19" s="57"/>
      <c r="L19" s="57"/>
      <c r="M19" s="57"/>
      <c r="N19" s="57"/>
      <c r="O19" s="57"/>
      <c r="P19" s="57"/>
      <c r="Q19" s="57"/>
      <c r="R19" s="57"/>
      <c r="S19" s="57"/>
      <c r="T19" s="57"/>
      <c r="U19" s="57"/>
      <c r="V19" s="57"/>
      <c r="W19" s="57"/>
      <c r="X19" s="57"/>
      <c r="Y19" s="57"/>
      <c r="Z19" s="57"/>
      <c r="AA19" s="163">
        <f t="shared" si="0"/>
        <v>0</v>
      </c>
      <c r="AB19" s="55"/>
    </row>
    <row r="20" spans="1:30" x14ac:dyDescent="0.35">
      <c r="A20" s="51">
        <v>37</v>
      </c>
      <c r="B20" s="59" t="s">
        <v>84</v>
      </c>
      <c r="C20" s="53" t="s">
        <v>77</v>
      </c>
      <c r="D20" s="53" t="s">
        <v>78</v>
      </c>
      <c r="E20" s="53" t="s">
        <v>79</v>
      </c>
      <c r="F20" s="53" t="s">
        <v>79</v>
      </c>
      <c r="G20" s="55"/>
      <c r="H20" s="55"/>
      <c r="I20" s="55"/>
      <c r="J20" s="56">
        <f t="shared" si="1"/>
        <v>0</v>
      </c>
      <c r="K20" s="57"/>
      <c r="L20" s="57"/>
      <c r="M20" s="57"/>
      <c r="N20" s="57"/>
      <c r="O20" s="57"/>
      <c r="P20" s="57"/>
      <c r="Q20" s="57"/>
      <c r="R20" s="57"/>
      <c r="S20" s="57"/>
      <c r="T20" s="57"/>
      <c r="U20" s="57"/>
      <c r="V20" s="57"/>
      <c r="W20" s="57"/>
      <c r="X20" s="57"/>
      <c r="Y20" s="57"/>
      <c r="Z20" s="57"/>
      <c r="AA20" s="163">
        <f t="shared" si="0"/>
        <v>0</v>
      </c>
      <c r="AB20" s="55"/>
    </row>
    <row r="21" spans="1:30" x14ac:dyDescent="0.35">
      <c r="A21" s="51">
        <v>38</v>
      </c>
      <c r="B21" s="52" t="s">
        <v>85</v>
      </c>
      <c r="C21" s="53" t="s">
        <v>77</v>
      </c>
      <c r="D21" s="53" t="s">
        <v>78</v>
      </c>
      <c r="E21" s="53" t="s">
        <v>79</v>
      </c>
      <c r="F21" s="54" t="s">
        <v>79</v>
      </c>
      <c r="G21" s="55"/>
      <c r="H21" s="55"/>
      <c r="I21" s="55"/>
      <c r="J21" s="56">
        <f t="shared" si="1"/>
        <v>0</v>
      </c>
      <c r="K21" s="57"/>
      <c r="L21" s="57"/>
      <c r="M21" s="57"/>
      <c r="N21" s="57"/>
      <c r="O21" s="57"/>
      <c r="P21" s="57"/>
      <c r="Q21" s="57"/>
      <c r="R21" s="57"/>
      <c r="S21" s="57"/>
      <c r="T21" s="57"/>
      <c r="U21" s="57"/>
      <c r="V21" s="57"/>
      <c r="W21" s="57"/>
      <c r="X21" s="57"/>
      <c r="Y21" s="57"/>
      <c r="Z21" s="57"/>
      <c r="AA21" s="163">
        <f t="shared" si="0"/>
        <v>0</v>
      </c>
      <c r="AB21" s="55"/>
    </row>
    <row r="22" spans="1:30" x14ac:dyDescent="0.35">
      <c r="A22" s="58"/>
      <c r="B22" s="185"/>
      <c r="C22" s="185"/>
      <c r="D22" s="185"/>
      <c r="E22" s="185"/>
      <c r="F22" s="185"/>
      <c r="G22" s="55"/>
      <c r="H22" s="55"/>
      <c r="I22" s="55"/>
      <c r="J22" s="56">
        <f t="shared" si="1"/>
        <v>0</v>
      </c>
      <c r="K22" s="57"/>
      <c r="L22" s="57"/>
      <c r="M22" s="57"/>
      <c r="N22" s="57"/>
      <c r="O22" s="57"/>
      <c r="P22" s="57"/>
      <c r="Q22" s="57"/>
      <c r="R22" s="57"/>
      <c r="S22" s="57"/>
      <c r="T22" s="57"/>
      <c r="U22" s="57"/>
      <c r="V22" s="57"/>
      <c r="W22" s="57"/>
      <c r="X22" s="57"/>
      <c r="Y22" s="57"/>
      <c r="Z22" s="57"/>
      <c r="AA22" s="163">
        <f t="shared" si="0"/>
        <v>0</v>
      </c>
      <c r="AB22" s="55"/>
      <c r="AC22" s="139"/>
      <c r="AD22" s="140"/>
    </row>
    <row r="23" spans="1:30" x14ac:dyDescent="0.35">
      <c r="A23" s="184"/>
      <c r="B23" s="185"/>
      <c r="C23" s="185"/>
      <c r="D23" s="185"/>
      <c r="E23" s="185"/>
      <c r="F23" s="185"/>
      <c r="G23" s="143"/>
      <c r="H23" s="143"/>
      <c r="I23" s="143"/>
      <c r="J23" s="144">
        <f t="shared" si="1"/>
        <v>0</v>
      </c>
      <c r="K23" s="145"/>
      <c r="L23" s="145"/>
      <c r="M23" s="145"/>
      <c r="N23" s="145"/>
      <c r="O23" s="145"/>
      <c r="P23" s="145"/>
      <c r="Q23" s="145"/>
      <c r="R23" s="145"/>
      <c r="S23" s="145"/>
      <c r="T23" s="145"/>
      <c r="U23" s="145"/>
      <c r="V23" s="145"/>
      <c r="W23" s="145"/>
      <c r="X23" s="145"/>
      <c r="Y23" s="145"/>
      <c r="Z23" s="145"/>
      <c r="AA23" s="163">
        <f t="shared" si="0"/>
        <v>0</v>
      </c>
      <c r="AB23" s="143"/>
      <c r="AC23" s="139"/>
      <c r="AD23" s="140"/>
    </row>
    <row r="24" spans="1:30" ht="5.25" customHeight="1" x14ac:dyDescent="0.35">
      <c r="A24" s="48"/>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row>
    <row r="25" spans="1:30" ht="5.25" customHeight="1" x14ac:dyDescent="0.35">
      <c r="A25" s="48"/>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row>
    <row r="26" spans="1:30" ht="5.25" customHeight="1" x14ac:dyDescent="0.35">
      <c r="A26" s="48"/>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row>
    <row r="27" spans="1:30" ht="15.75" customHeight="1" x14ac:dyDescent="0.35">
      <c r="A27" s="49"/>
      <c r="B27" s="50" t="s">
        <v>86</v>
      </c>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row>
    <row r="28" spans="1:30" x14ac:dyDescent="0.35">
      <c r="A28" s="51">
        <v>29</v>
      </c>
      <c r="B28" s="59" t="s">
        <v>87</v>
      </c>
      <c r="C28" s="53" t="s">
        <v>77</v>
      </c>
      <c r="D28" s="53" t="s">
        <v>78</v>
      </c>
      <c r="E28" s="53" t="s">
        <v>88</v>
      </c>
      <c r="F28" s="54" t="s">
        <v>89</v>
      </c>
      <c r="G28" s="55"/>
      <c r="H28" s="55"/>
      <c r="I28" s="55"/>
      <c r="J28" s="56">
        <f t="shared" ref="J28:J62" si="2">SUM(H28:I28)</f>
        <v>0</v>
      </c>
      <c r="K28" s="57"/>
      <c r="L28" s="57"/>
      <c r="M28" s="57"/>
      <c r="N28" s="57"/>
      <c r="O28" s="57"/>
      <c r="P28" s="57"/>
      <c r="Q28" s="57"/>
      <c r="R28" s="57"/>
      <c r="S28" s="55"/>
      <c r="T28" s="55"/>
      <c r="U28" s="57"/>
      <c r="V28" s="57"/>
      <c r="W28" s="55"/>
      <c r="X28" s="57"/>
      <c r="Y28" s="57"/>
      <c r="Z28" s="57"/>
      <c r="AA28" s="163">
        <f t="shared" ref="AA28:AA33" si="3">G28-SUM(J28:Z28)</f>
        <v>0</v>
      </c>
      <c r="AB28" s="55"/>
    </row>
    <row r="29" spans="1:30" x14ac:dyDescent="0.35">
      <c r="A29" s="51">
        <v>43</v>
      </c>
      <c r="B29" s="59" t="s">
        <v>90</v>
      </c>
      <c r="C29" s="53" t="s">
        <v>77</v>
      </c>
      <c r="D29" s="53" t="s">
        <v>78</v>
      </c>
      <c r="E29" s="53" t="s">
        <v>88</v>
      </c>
      <c r="F29" s="53" t="s">
        <v>89</v>
      </c>
      <c r="G29" s="55"/>
      <c r="H29" s="55"/>
      <c r="I29" s="55"/>
      <c r="J29" s="56">
        <f t="shared" si="2"/>
        <v>0</v>
      </c>
      <c r="K29" s="57"/>
      <c r="L29" s="57"/>
      <c r="M29" s="57"/>
      <c r="N29" s="57"/>
      <c r="O29" s="57"/>
      <c r="P29" s="57"/>
      <c r="Q29" s="57"/>
      <c r="R29" s="57"/>
      <c r="S29" s="57"/>
      <c r="T29" s="57"/>
      <c r="U29" s="57"/>
      <c r="V29" s="57"/>
      <c r="W29" s="55"/>
      <c r="X29" s="57"/>
      <c r="Y29" s="57"/>
      <c r="Z29" s="57"/>
      <c r="AA29" s="163">
        <f t="shared" si="3"/>
        <v>0</v>
      </c>
      <c r="AB29" s="55"/>
    </row>
    <row r="30" spans="1:30" x14ac:dyDescent="0.35">
      <c r="A30" s="51">
        <v>1</v>
      </c>
      <c r="B30" s="59" t="s">
        <v>91</v>
      </c>
      <c r="C30" s="53" t="s">
        <v>77</v>
      </c>
      <c r="D30" s="53" t="s">
        <v>78</v>
      </c>
      <c r="E30" s="53" t="s">
        <v>88</v>
      </c>
      <c r="F30" s="53" t="s">
        <v>89</v>
      </c>
      <c r="G30" s="55"/>
      <c r="H30" s="55"/>
      <c r="I30" s="55"/>
      <c r="J30" s="56">
        <f t="shared" si="2"/>
        <v>0</v>
      </c>
      <c r="K30" s="57"/>
      <c r="L30" s="57"/>
      <c r="M30" s="57"/>
      <c r="N30" s="57"/>
      <c r="O30" s="57"/>
      <c r="P30" s="57"/>
      <c r="Q30" s="57"/>
      <c r="R30" s="57"/>
      <c r="S30" s="55"/>
      <c r="T30" s="55"/>
      <c r="U30" s="57"/>
      <c r="V30" s="57"/>
      <c r="W30" s="55"/>
      <c r="X30" s="55"/>
      <c r="Y30" s="57"/>
      <c r="Z30" s="57"/>
      <c r="AA30" s="163">
        <f t="shared" si="3"/>
        <v>0</v>
      </c>
      <c r="AB30" s="55"/>
    </row>
    <row r="31" spans="1:30" x14ac:dyDescent="0.35">
      <c r="A31" s="245">
        <v>2</v>
      </c>
      <c r="B31" s="249" t="s">
        <v>92</v>
      </c>
      <c r="C31" s="247" t="s">
        <v>77</v>
      </c>
      <c r="D31" s="247" t="s">
        <v>78</v>
      </c>
      <c r="E31" s="247" t="s">
        <v>88</v>
      </c>
      <c r="F31" s="247" t="s">
        <v>89</v>
      </c>
      <c r="G31" s="55"/>
      <c r="H31" s="55"/>
      <c r="I31" s="55"/>
      <c r="J31" s="56">
        <f t="shared" si="2"/>
        <v>0</v>
      </c>
      <c r="K31" s="55"/>
      <c r="L31" s="55"/>
      <c r="M31" s="57"/>
      <c r="N31" s="57"/>
      <c r="O31" s="57"/>
      <c r="P31" s="57"/>
      <c r="Q31" s="57"/>
      <c r="R31" s="57"/>
      <c r="S31" s="55"/>
      <c r="T31" s="55"/>
      <c r="U31" s="55"/>
      <c r="V31" s="55"/>
      <c r="W31" s="55"/>
      <c r="X31" s="55"/>
      <c r="Y31" s="57"/>
      <c r="Z31" s="57"/>
      <c r="AA31" s="163">
        <f t="shared" si="3"/>
        <v>0</v>
      </c>
      <c r="AB31" s="55"/>
    </row>
    <row r="32" spans="1:30" ht="15" customHeight="1" x14ac:dyDescent="0.35">
      <c r="A32" s="245">
        <v>5</v>
      </c>
      <c r="B32" s="246" t="s">
        <v>93</v>
      </c>
      <c r="C32" s="247" t="s">
        <v>77</v>
      </c>
      <c r="D32" s="247" t="s">
        <v>78</v>
      </c>
      <c r="E32" s="247" t="s">
        <v>88</v>
      </c>
      <c r="F32" s="247" t="s">
        <v>89</v>
      </c>
      <c r="G32" s="55"/>
      <c r="H32" s="55"/>
      <c r="I32" s="55"/>
      <c r="J32" s="56">
        <f t="shared" si="2"/>
        <v>0</v>
      </c>
      <c r="K32" s="57"/>
      <c r="L32" s="57"/>
      <c r="M32" s="57"/>
      <c r="N32" s="57"/>
      <c r="O32" s="57"/>
      <c r="P32" s="57"/>
      <c r="Q32" s="57"/>
      <c r="R32" s="57"/>
      <c r="S32" s="55"/>
      <c r="T32" s="55"/>
      <c r="U32" s="57"/>
      <c r="V32" s="57"/>
      <c r="W32" s="55"/>
      <c r="X32" s="57"/>
      <c r="Y32" s="57"/>
      <c r="Z32" s="57"/>
      <c r="AA32" s="163">
        <f t="shared" si="3"/>
        <v>0</v>
      </c>
      <c r="AB32" s="55"/>
    </row>
    <row r="33" spans="1:28" x14ac:dyDescent="0.35">
      <c r="A33" s="245">
        <v>6</v>
      </c>
      <c r="B33" s="249" t="s">
        <v>166</v>
      </c>
      <c r="C33" s="247" t="s">
        <v>77</v>
      </c>
      <c r="D33" s="247" t="s">
        <v>78</v>
      </c>
      <c r="E33" s="247" t="s">
        <v>79</v>
      </c>
      <c r="F33" s="247" t="s">
        <v>79</v>
      </c>
      <c r="G33" s="55"/>
      <c r="H33" s="55"/>
      <c r="I33" s="55"/>
      <c r="J33" s="56">
        <f t="shared" si="2"/>
        <v>0</v>
      </c>
      <c r="K33" s="57"/>
      <c r="L33" s="57"/>
      <c r="M33" s="57"/>
      <c r="N33" s="57"/>
      <c r="O33" s="57"/>
      <c r="P33" s="57"/>
      <c r="Q33" s="57"/>
      <c r="R33" s="57"/>
      <c r="S33" s="55"/>
      <c r="T33" s="55"/>
      <c r="U33" s="57"/>
      <c r="V33" s="57"/>
      <c r="W33" s="55"/>
      <c r="X33" s="57"/>
      <c r="Y33" s="57"/>
      <c r="Z33" s="57"/>
      <c r="AA33" s="163">
        <f t="shared" si="3"/>
        <v>0</v>
      </c>
      <c r="AB33" s="55"/>
    </row>
    <row r="34" spans="1:28" s="182" customFormat="1" x14ac:dyDescent="0.35">
      <c r="A34" s="245">
        <v>7</v>
      </c>
      <c r="B34" s="249" t="s">
        <v>94</v>
      </c>
      <c r="C34" s="247" t="s">
        <v>77</v>
      </c>
      <c r="D34" s="247" t="s">
        <v>78</v>
      </c>
      <c r="E34" s="247" t="s">
        <v>79</v>
      </c>
      <c r="F34" s="247" t="s">
        <v>79</v>
      </c>
      <c r="G34" s="55"/>
      <c r="H34" s="55"/>
      <c r="I34" s="55"/>
      <c r="J34" s="163"/>
      <c r="K34" s="57"/>
      <c r="L34" s="57"/>
      <c r="M34" s="57"/>
      <c r="N34" s="57"/>
      <c r="O34" s="57"/>
      <c r="P34" s="57"/>
      <c r="Q34" s="55"/>
      <c r="R34" s="55"/>
      <c r="S34" s="57"/>
      <c r="T34" s="57"/>
      <c r="U34" s="57"/>
      <c r="V34" s="57"/>
      <c r="W34" s="57"/>
      <c r="X34" s="57"/>
      <c r="Y34" s="57"/>
      <c r="Z34" s="57"/>
      <c r="AA34" s="163"/>
      <c r="AB34" s="55"/>
    </row>
    <row r="35" spans="1:28" x14ac:dyDescent="0.35">
      <c r="A35" s="245">
        <v>28</v>
      </c>
      <c r="B35" s="246" t="s">
        <v>97</v>
      </c>
      <c r="C35" s="247" t="s">
        <v>77</v>
      </c>
      <c r="D35" s="247" t="s">
        <v>78</v>
      </c>
      <c r="E35" s="247" t="s">
        <v>98</v>
      </c>
      <c r="F35" s="247" t="s">
        <v>169</v>
      </c>
      <c r="G35" s="55"/>
      <c r="H35" s="55"/>
      <c r="I35" s="55"/>
      <c r="J35" s="56">
        <f t="shared" si="2"/>
        <v>0</v>
      </c>
      <c r="K35" s="57"/>
      <c r="L35" s="57"/>
      <c r="M35" s="57"/>
      <c r="N35" s="57"/>
      <c r="O35" s="57"/>
      <c r="P35" s="57"/>
      <c r="Q35" s="57"/>
      <c r="R35" s="57"/>
      <c r="S35" s="55"/>
      <c r="T35" s="55"/>
      <c r="U35" s="57"/>
      <c r="V35" s="57"/>
      <c r="W35" s="55"/>
      <c r="X35" s="57"/>
      <c r="Y35" s="55"/>
      <c r="Z35" s="55"/>
      <c r="AA35" s="163">
        <f t="shared" ref="AA35:AA40" si="4">G35-SUM(J35:Z35)</f>
        <v>0</v>
      </c>
      <c r="AB35" s="55"/>
    </row>
    <row r="36" spans="1:28" ht="15.75" customHeight="1" x14ac:dyDescent="0.35">
      <c r="A36" s="51">
        <v>30</v>
      </c>
      <c r="B36" s="59" t="s">
        <v>145</v>
      </c>
      <c r="C36" s="53" t="s">
        <v>95</v>
      </c>
      <c r="D36" s="53" t="s">
        <v>96</v>
      </c>
      <c r="E36" s="53" t="s">
        <v>88</v>
      </c>
      <c r="F36" s="53" t="s">
        <v>89</v>
      </c>
      <c r="G36" s="55"/>
      <c r="H36" s="55"/>
      <c r="I36" s="55"/>
      <c r="J36" s="56">
        <f>SUM(H36:I36)</f>
        <v>0</v>
      </c>
      <c r="K36" s="57"/>
      <c r="L36" s="57"/>
      <c r="M36" s="57"/>
      <c r="N36" s="57"/>
      <c r="O36" s="57"/>
      <c r="P36" s="57"/>
      <c r="Q36" s="57"/>
      <c r="R36" s="57"/>
      <c r="S36" s="143"/>
      <c r="T36" s="143"/>
      <c r="U36" s="57"/>
      <c r="V36" s="57"/>
      <c r="W36" s="55"/>
      <c r="X36" s="57"/>
      <c r="Y36" s="57"/>
      <c r="Z36" s="55"/>
      <c r="AA36" s="163">
        <f t="shared" si="4"/>
        <v>0</v>
      </c>
      <c r="AB36" s="57"/>
    </row>
    <row r="37" spans="1:28" x14ac:dyDescent="0.35">
      <c r="A37" s="245">
        <v>8</v>
      </c>
      <c r="B37" s="249" t="s">
        <v>99</v>
      </c>
      <c r="C37" s="247" t="s">
        <v>77</v>
      </c>
      <c r="D37" s="247" t="s">
        <v>78</v>
      </c>
      <c r="E37" s="247" t="s">
        <v>88</v>
      </c>
      <c r="F37" s="248" t="s">
        <v>89</v>
      </c>
      <c r="G37" s="143"/>
      <c r="H37" s="143"/>
      <c r="I37" s="143"/>
      <c r="J37" s="56">
        <f t="shared" si="2"/>
        <v>0</v>
      </c>
      <c r="K37" s="57"/>
      <c r="L37" s="57"/>
      <c r="M37" s="57"/>
      <c r="N37" s="57"/>
      <c r="O37" s="57"/>
      <c r="P37" s="57"/>
      <c r="Q37" s="57"/>
      <c r="R37" s="57"/>
      <c r="S37" s="55"/>
      <c r="T37" s="55"/>
      <c r="U37" s="57"/>
      <c r="V37" s="57"/>
      <c r="W37" s="55"/>
      <c r="X37" s="55"/>
      <c r="Y37" s="57"/>
      <c r="Z37" s="57"/>
      <c r="AA37" s="163">
        <f t="shared" si="4"/>
        <v>0</v>
      </c>
      <c r="AB37" s="143"/>
    </row>
    <row r="38" spans="1:28" x14ac:dyDescent="0.35">
      <c r="A38" s="51">
        <v>42</v>
      </c>
      <c r="B38" s="59" t="s">
        <v>101</v>
      </c>
      <c r="C38" s="53" t="s">
        <v>77</v>
      </c>
      <c r="D38" s="53" t="s">
        <v>78</v>
      </c>
      <c r="E38" s="53" t="s">
        <v>88</v>
      </c>
      <c r="F38" s="54" t="s">
        <v>89</v>
      </c>
      <c r="G38" s="55"/>
      <c r="H38" s="55"/>
      <c r="I38" s="55"/>
      <c r="J38" s="56">
        <f t="shared" si="2"/>
        <v>0</v>
      </c>
      <c r="K38" s="57"/>
      <c r="L38" s="55"/>
      <c r="M38" s="57"/>
      <c r="N38" s="57"/>
      <c r="O38" s="57"/>
      <c r="P38" s="57"/>
      <c r="Q38" s="57"/>
      <c r="R38" s="57"/>
      <c r="S38" s="57"/>
      <c r="T38" s="57"/>
      <c r="U38" s="55"/>
      <c r="V38" s="55"/>
      <c r="W38" s="57"/>
      <c r="X38" s="55"/>
      <c r="Y38" s="57"/>
      <c r="Z38" s="57"/>
      <c r="AA38" s="163">
        <f t="shared" si="4"/>
        <v>0</v>
      </c>
      <c r="AB38" s="143"/>
    </row>
    <row r="39" spans="1:28" x14ac:dyDescent="0.35">
      <c r="A39" s="51">
        <v>11</v>
      </c>
      <c r="B39" s="59" t="s">
        <v>102</v>
      </c>
      <c r="C39" s="53" t="s">
        <v>77</v>
      </c>
      <c r="D39" s="53" t="s">
        <v>78</v>
      </c>
      <c r="E39" s="53" t="s">
        <v>88</v>
      </c>
      <c r="F39" s="54" t="s">
        <v>89</v>
      </c>
      <c r="G39" s="55"/>
      <c r="H39" s="55"/>
      <c r="I39" s="55"/>
      <c r="J39" s="56">
        <f t="shared" si="2"/>
        <v>0</v>
      </c>
      <c r="K39" s="55"/>
      <c r="L39" s="55"/>
      <c r="M39" s="57"/>
      <c r="N39" s="57"/>
      <c r="O39" s="57"/>
      <c r="P39" s="57"/>
      <c r="Q39" s="57"/>
      <c r="R39" s="57"/>
      <c r="S39" s="57"/>
      <c r="T39" s="57"/>
      <c r="U39" s="55"/>
      <c r="V39" s="55"/>
      <c r="W39" s="57"/>
      <c r="X39" s="55"/>
      <c r="Y39" s="57"/>
      <c r="Z39" s="57"/>
      <c r="AA39" s="163">
        <f t="shared" si="4"/>
        <v>0</v>
      </c>
      <c r="AB39" s="143"/>
    </row>
    <row r="40" spans="1:28" x14ac:dyDescent="0.35">
      <c r="A40" s="51">
        <v>12</v>
      </c>
      <c r="B40" s="59" t="s">
        <v>103</v>
      </c>
      <c r="C40" s="53" t="s">
        <v>77</v>
      </c>
      <c r="D40" s="53" t="s">
        <v>78</v>
      </c>
      <c r="E40" s="60" t="s">
        <v>88</v>
      </c>
      <c r="F40" s="54" t="s">
        <v>89</v>
      </c>
      <c r="G40" s="55"/>
      <c r="H40" s="55"/>
      <c r="I40" s="55"/>
      <c r="J40" s="56">
        <f t="shared" si="2"/>
        <v>0</v>
      </c>
      <c r="K40" s="55"/>
      <c r="L40" s="55"/>
      <c r="M40" s="57"/>
      <c r="N40" s="57"/>
      <c r="O40" s="57"/>
      <c r="P40" s="57"/>
      <c r="Q40" s="57"/>
      <c r="R40" s="57"/>
      <c r="S40" s="55"/>
      <c r="T40" s="55"/>
      <c r="U40" s="55"/>
      <c r="V40" s="55"/>
      <c r="W40" s="55"/>
      <c r="X40" s="57"/>
      <c r="Y40" s="57"/>
      <c r="Z40" s="57"/>
      <c r="AA40" s="163">
        <f t="shared" si="4"/>
        <v>0</v>
      </c>
      <c r="AB40" s="143"/>
    </row>
    <row r="41" spans="1:28" s="182" customFormat="1" x14ac:dyDescent="0.35">
      <c r="A41" s="245">
        <v>13</v>
      </c>
      <c r="B41" s="249" t="s">
        <v>167</v>
      </c>
      <c r="C41" s="247" t="s">
        <v>77</v>
      </c>
      <c r="D41" s="247" t="s">
        <v>78</v>
      </c>
      <c r="E41" s="247" t="s">
        <v>149</v>
      </c>
      <c r="F41" s="248" t="s">
        <v>149</v>
      </c>
      <c r="G41" s="55"/>
      <c r="H41" s="55"/>
      <c r="I41" s="55"/>
      <c r="J41" s="163"/>
      <c r="K41" s="57"/>
      <c r="L41" s="57"/>
      <c r="M41" s="57"/>
      <c r="N41" s="57"/>
      <c r="O41" s="57"/>
      <c r="P41" s="57"/>
      <c r="Q41" s="57"/>
      <c r="R41" s="57"/>
      <c r="S41" s="55"/>
      <c r="T41" s="55"/>
      <c r="U41" s="57"/>
      <c r="V41" s="57"/>
      <c r="W41" s="55"/>
      <c r="X41" s="57"/>
      <c r="Y41" s="57"/>
      <c r="Z41" s="57"/>
      <c r="AA41" s="163"/>
      <c r="AB41" s="143"/>
    </row>
    <row r="42" spans="1:28" x14ac:dyDescent="0.35">
      <c r="A42" s="51">
        <v>35</v>
      </c>
      <c r="B42" s="59" t="s">
        <v>104</v>
      </c>
      <c r="C42" s="53" t="s">
        <v>77</v>
      </c>
      <c r="D42" s="53" t="s">
        <v>78</v>
      </c>
      <c r="E42" s="53" t="s">
        <v>88</v>
      </c>
      <c r="F42" s="54" t="s">
        <v>89</v>
      </c>
      <c r="G42" s="55"/>
      <c r="H42" s="55"/>
      <c r="I42" s="55"/>
      <c r="J42" s="56">
        <f t="shared" si="2"/>
        <v>0</v>
      </c>
      <c r="K42" s="57"/>
      <c r="L42" s="55"/>
      <c r="M42" s="57"/>
      <c r="N42" s="57"/>
      <c r="O42" s="57"/>
      <c r="P42" s="57"/>
      <c r="Q42" s="57"/>
      <c r="R42" s="57"/>
      <c r="S42" s="55"/>
      <c r="T42" s="55"/>
      <c r="U42" s="55"/>
      <c r="V42" s="55"/>
      <c r="W42" s="55"/>
      <c r="X42" s="57"/>
      <c r="Y42" s="57"/>
      <c r="Z42" s="57"/>
      <c r="AA42" s="163">
        <f t="shared" ref="AA42:AA62" si="5">G42-SUM(J42:Z42)</f>
        <v>0</v>
      </c>
      <c r="AB42" s="55"/>
    </row>
    <row r="43" spans="1:28" x14ac:dyDescent="0.35">
      <c r="A43" s="51">
        <v>14</v>
      </c>
      <c r="B43" s="59" t="s">
        <v>105</v>
      </c>
      <c r="C43" s="53" t="s">
        <v>77</v>
      </c>
      <c r="D43" s="53" t="s">
        <v>78</v>
      </c>
      <c r="E43" s="53" t="s">
        <v>88</v>
      </c>
      <c r="F43" s="54" t="s">
        <v>89</v>
      </c>
      <c r="G43" s="55"/>
      <c r="H43" s="55"/>
      <c r="I43" s="55"/>
      <c r="J43" s="56">
        <f t="shared" si="2"/>
        <v>0</v>
      </c>
      <c r="K43" s="55"/>
      <c r="L43" s="55"/>
      <c r="M43" s="57"/>
      <c r="N43" s="57"/>
      <c r="O43" s="57"/>
      <c r="P43" s="57"/>
      <c r="Q43" s="57"/>
      <c r="R43" s="57"/>
      <c r="S43" s="55"/>
      <c r="T43" s="55"/>
      <c r="U43" s="55"/>
      <c r="V43" s="55"/>
      <c r="W43" s="55"/>
      <c r="X43" s="57"/>
      <c r="Y43" s="57"/>
      <c r="Z43" s="57"/>
      <c r="AA43" s="163">
        <f t="shared" si="5"/>
        <v>0</v>
      </c>
      <c r="AB43" s="55"/>
    </row>
    <row r="44" spans="1:28" x14ac:dyDescent="0.35">
      <c r="A44" s="51">
        <v>15</v>
      </c>
      <c r="B44" s="59" t="s">
        <v>172</v>
      </c>
      <c r="C44" s="247" t="s">
        <v>77</v>
      </c>
      <c r="D44" s="53" t="s">
        <v>78</v>
      </c>
      <c r="E44" s="53" t="s">
        <v>88</v>
      </c>
      <c r="F44" s="54" t="s">
        <v>89</v>
      </c>
      <c r="G44" s="55"/>
      <c r="H44" s="55"/>
      <c r="I44" s="55"/>
      <c r="J44" s="56">
        <f t="shared" si="2"/>
        <v>0</v>
      </c>
      <c r="K44" s="57"/>
      <c r="L44" s="57"/>
      <c r="M44" s="57"/>
      <c r="N44" s="57"/>
      <c r="O44" s="57"/>
      <c r="P44" s="57"/>
      <c r="Q44" s="55"/>
      <c r="R44" s="55"/>
      <c r="S44" s="55"/>
      <c r="T44" s="55"/>
      <c r="U44" s="57"/>
      <c r="V44" s="57"/>
      <c r="W44" s="55"/>
      <c r="X44" s="57"/>
      <c r="Y44" s="57"/>
      <c r="Z44" s="57"/>
      <c r="AA44" s="163">
        <f t="shared" si="5"/>
        <v>0</v>
      </c>
      <c r="AB44" s="55"/>
    </row>
    <row r="45" spans="1:28" s="182" customFormat="1" x14ac:dyDescent="0.35">
      <c r="A45" s="245">
        <v>15</v>
      </c>
      <c r="B45" s="249" t="s">
        <v>173</v>
      </c>
      <c r="C45" s="247" t="s">
        <v>95</v>
      </c>
      <c r="D45" s="247" t="s">
        <v>78</v>
      </c>
      <c r="E45" s="247" t="s">
        <v>88</v>
      </c>
      <c r="F45" s="248" t="s">
        <v>89</v>
      </c>
      <c r="G45" s="55"/>
      <c r="H45" s="55"/>
      <c r="I45" s="55"/>
      <c r="J45" s="163">
        <f t="shared" ref="J45" si="6">SUM(H45:I45)</f>
        <v>0</v>
      </c>
      <c r="K45" s="57"/>
      <c r="L45" s="57"/>
      <c r="M45" s="57"/>
      <c r="N45" s="57"/>
      <c r="O45" s="57"/>
      <c r="P45" s="57"/>
      <c r="Q45" s="55"/>
      <c r="R45" s="55"/>
      <c r="S45" s="55"/>
      <c r="T45" s="55"/>
      <c r="U45" s="57"/>
      <c r="V45" s="57"/>
      <c r="W45" s="55"/>
      <c r="X45" s="55"/>
      <c r="Y45" s="57"/>
      <c r="Z45" s="57"/>
      <c r="AA45" s="163">
        <f t="shared" si="5"/>
        <v>0</v>
      </c>
      <c r="AB45" s="55"/>
    </row>
    <row r="46" spans="1:28" x14ac:dyDescent="0.35">
      <c r="A46" s="51">
        <v>47</v>
      </c>
      <c r="B46" s="59" t="s">
        <v>106</v>
      </c>
      <c r="C46" s="53" t="s">
        <v>77</v>
      </c>
      <c r="D46" s="53" t="s">
        <v>78</v>
      </c>
      <c r="E46" s="53" t="s">
        <v>88</v>
      </c>
      <c r="F46" s="54" t="s">
        <v>89</v>
      </c>
      <c r="G46" s="55"/>
      <c r="H46" s="55"/>
      <c r="I46" s="55"/>
      <c r="J46" s="56">
        <f t="shared" si="2"/>
        <v>0</v>
      </c>
      <c r="K46" s="57"/>
      <c r="L46" s="57"/>
      <c r="M46" s="57"/>
      <c r="N46" s="57"/>
      <c r="O46" s="57"/>
      <c r="P46" s="57"/>
      <c r="Q46" s="55"/>
      <c r="R46" s="55"/>
      <c r="S46" s="55"/>
      <c r="T46" s="55"/>
      <c r="U46" s="57"/>
      <c r="V46" s="57"/>
      <c r="W46" s="55"/>
      <c r="X46" s="55"/>
      <c r="Y46" s="57"/>
      <c r="Z46" s="57"/>
      <c r="AA46" s="163">
        <f t="shared" si="5"/>
        <v>0</v>
      </c>
      <c r="AB46" s="55"/>
    </row>
    <row r="47" spans="1:28" x14ac:dyDescent="0.35">
      <c r="A47" s="51">
        <v>46</v>
      </c>
      <c r="B47" s="59" t="s">
        <v>107</v>
      </c>
      <c r="C47" s="53" t="s">
        <v>77</v>
      </c>
      <c r="D47" s="53" t="s">
        <v>78</v>
      </c>
      <c r="E47" s="53" t="s">
        <v>88</v>
      </c>
      <c r="F47" s="54" t="s">
        <v>89</v>
      </c>
      <c r="G47" s="55"/>
      <c r="H47" s="55"/>
      <c r="I47" s="55"/>
      <c r="J47" s="56">
        <f t="shared" si="2"/>
        <v>0</v>
      </c>
      <c r="K47" s="57"/>
      <c r="L47" s="57"/>
      <c r="M47" s="57"/>
      <c r="N47" s="57"/>
      <c r="O47" s="57"/>
      <c r="P47" s="57"/>
      <c r="Q47" s="55"/>
      <c r="R47" s="55"/>
      <c r="S47" s="55"/>
      <c r="T47" s="55"/>
      <c r="U47" s="57"/>
      <c r="V47" s="57"/>
      <c r="W47" s="55"/>
      <c r="X47" s="55"/>
      <c r="Y47" s="57"/>
      <c r="Z47" s="57"/>
      <c r="AA47" s="163">
        <f t="shared" si="5"/>
        <v>0</v>
      </c>
      <c r="AB47" s="55"/>
    </row>
    <row r="48" spans="1:28" x14ac:dyDescent="0.35">
      <c r="A48" s="51">
        <v>22</v>
      </c>
      <c r="B48" s="59" t="s">
        <v>108</v>
      </c>
      <c r="C48" s="53" t="s">
        <v>77</v>
      </c>
      <c r="D48" s="53" t="s">
        <v>78</v>
      </c>
      <c r="E48" s="53" t="s">
        <v>88</v>
      </c>
      <c r="F48" s="54" t="s">
        <v>89</v>
      </c>
      <c r="G48" s="55"/>
      <c r="H48" s="55"/>
      <c r="I48" s="55"/>
      <c r="J48" s="56">
        <f t="shared" si="2"/>
        <v>0</v>
      </c>
      <c r="K48" s="57"/>
      <c r="L48" s="57"/>
      <c r="M48" s="57"/>
      <c r="N48" s="57"/>
      <c r="O48" s="57"/>
      <c r="P48" s="57"/>
      <c r="Q48" s="57"/>
      <c r="R48" s="57"/>
      <c r="S48" s="57"/>
      <c r="T48" s="57"/>
      <c r="U48" s="57"/>
      <c r="V48" s="57"/>
      <c r="W48" s="57"/>
      <c r="X48" s="57"/>
      <c r="Y48" s="57"/>
      <c r="Z48" s="57"/>
      <c r="AA48" s="163">
        <f t="shared" si="5"/>
        <v>0</v>
      </c>
      <c r="AB48" s="55"/>
    </row>
    <row r="49" spans="1:30" x14ac:dyDescent="0.35">
      <c r="A49" s="51">
        <v>25</v>
      </c>
      <c r="B49" s="52" t="s">
        <v>109</v>
      </c>
      <c r="C49" s="53" t="s">
        <v>77</v>
      </c>
      <c r="D49" s="53" t="s">
        <v>78</v>
      </c>
      <c r="E49" s="53" t="s">
        <v>88</v>
      </c>
      <c r="F49" s="54" t="s">
        <v>89</v>
      </c>
      <c r="G49" s="55"/>
      <c r="H49" s="55"/>
      <c r="I49" s="55"/>
      <c r="J49" s="56">
        <f t="shared" si="2"/>
        <v>0</v>
      </c>
      <c r="K49" s="57"/>
      <c r="L49" s="57"/>
      <c r="M49" s="57"/>
      <c r="N49" s="57"/>
      <c r="O49" s="57"/>
      <c r="P49" s="57"/>
      <c r="Q49" s="57"/>
      <c r="R49" s="57"/>
      <c r="S49" s="55"/>
      <c r="T49" s="55"/>
      <c r="U49" s="57"/>
      <c r="V49" s="57"/>
      <c r="W49" s="55"/>
      <c r="X49" s="57"/>
      <c r="Y49" s="57"/>
      <c r="Z49" s="57"/>
      <c r="AA49" s="163">
        <f t="shared" si="5"/>
        <v>0</v>
      </c>
      <c r="AB49" s="55"/>
    </row>
    <row r="50" spans="1:30" x14ac:dyDescent="0.35">
      <c r="A50" s="51">
        <v>26</v>
      </c>
      <c r="B50" s="52" t="s">
        <v>110</v>
      </c>
      <c r="C50" s="53" t="s">
        <v>77</v>
      </c>
      <c r="D50" s="53" t="s">
        <v>78</v>
      </c>
      <c r="E50" s="53" t="s">
        <v>88</v>
      </c>
      <c r="F50" s="54" t="s">
        <v>89</v>
      </c>
      <c r="G50" s="55"/>
      <c r="H50" s="55"/>
      <c r="I50" s="55"/>
      <c r="J50" s="56">
        <f t="shared" si="2"/>
        <v>0</v>
      </c>
      <c r="K50" s="57"/>
      <c r="L50" s="57"/>
      <c r="M50" s="57"/>
      <c r="N50" s="57"/>
      <c r="O50" s="57"/>
      <c r="P50" s="57"/>
      <c r="Q50" s="57"/>
      <c r="R50" s="57"/>
      <c r="S50" s="55"/>
      <c r="T50" s="55"/>
      <c r="U50" s="57"/>
      <c r="V50" s="57"/>
      <c r="W50" s="55"/>
      <c r="X50" s="55"/>
      <c r="Y50" s="57"/>
      <c r="Z50" s="57"/>
      <c r="AA50" s="163">
        <f t="shared" si="5"/>
        <v>0</v>
      </c>
      <c r="AB50" s="55"/>
    </row>
    <row r="51" spans="1:30" x14ac:dyDescent="0.35">
      <c r="A51" s="51">
        <v>27</v>
      </c>
      <c r="B51" s="52" t="s">
        <v>320</v>
      </c>
      <c r="C51" s="53" t="s">
        <v>77</v>
      </c>
      <c r="D51" s="53" t="s">
        <v>78</v>
      </c>
      <c r="E51" s="53" t="s">
        <v>88</v>
      </c>
      <c r="F51" s="54" t="s">
        <v>89</v>
      </c>
      <c r="G51" s="55"/>
      <c r="H51" s="55"/>
      <c r="I51" s="55"/>
      <c r="J51" s="56">
        <f t="shared" si="2"/>
        <v>0</v>
      </c>
      <c r="K51" s="57"/>
      <c r="L51" s="57"/>
      <c r="M51" s="57"/>
      <c r="N51" s="57"/>
      <c r="O51" s="57"/>
      <c r="P51" s="57"/>
      <c r="Q51" s="57"/>
      <c r="R51" s="57"/>
      <c r="S51" s="57"/>
      <c r="T51" s="57"/>
      <c r="U51" s="57"/>
      <c r="V51" s="57"/>
      <c r="W51" s="57"/>
      <c r="X51" s="57"/>
      <c r="Y51" s="57"/>
      <c r="Z51" s="57"/>
      <c r="AA51" s="163">
        <f t="shared" si="5"/>
        <v>0</v>
      </c>
      <c r="AB51" s="143"/>
    </row>
    <row r="52" spans="1:30" x14ac:dyDescent="0.35">
      <c r="A52" s="245" t="s">
        <v>111</v>
      </c>
      <c r="B52" s="246" t="s">
        <v>238</v>
      </c>
      <c r="C52" s="247" t="s">
        <v>111</v>
      </c>
      <c r="D52" s="247" t="s">
        <v>111</v>
      </c>
      <c r="E52" s="247" t="s">
        <v>111</v>
      </c>
      <c r="F52" s="248" t="s">
        <v>111</v>
      </c>
      <c r="G52" s="55"/>
      <c r="H52" s="55"/>
      <c r="I52" s="55"/>
      <c r="J52" s="56">
        <f t="shared" si="2"/>
        <v>0</v>
      </c>
      <c r="K52" s="57"/>
      <c r="L52" s="57"/>
      <c r="M52" s="57"/>
      <c r="N52" s="57"/>
      <c r="O52" s="57"/>
      <c r="P52" s="57"/>
      <c r="Q52" s="57"/>
      <c r="R52" s="57"/>
      <c r="S52" s="57"/>
      <c r="T52" s="57"/>
      <c r="U52" s="57"/>
      <c r="V52" s="57"/>
      <c r="W52" s="57"/>
      <c r="X52" s="57"/>
      <c r="Y52" s="57"/>
      <c r="Z52" s="57"/>
      <c r="AA52" s="163">
        <f t="shared" si="5"/>
        <v>0</v>
      </c>
      <c r="AB52" s="57"/>
    </row>
    <row r="53" spans="1:30" s="182" customFormat="1" x14ac:dyDescent="0.35">
      <c r="A53" s="184"/>
      <c r="B53" s="185"/>
      <c r="C53" s="185"/>
      <c r="D53" s="185"/>
      <c r="E53" s="185"/>
      <c r="F53" s="185"/>
      <c r="G53" s="55"/>
      <c r="H53" s="55"/>
      <c r="I53" s="55"/>
      <c r="J53" s="163">
        <f t="shared" ref="J53:J60" si="7">SUM(H53:I53)</f>
        <v>0</v>
      </c>
      <c r="K53" s="57"/>
      <c r="L53" s="57"/>
      <c r="M53" s="57"/>
      <c r="N53" s="57"/>
      <c r="O53" s="57"/>
      <c r="P53" s="57"/>
      <c r="Q53" s="57"/>
      <c r="R53" s="57"/>
      <c r="S53" s="57"/>
      <c r="T53" s="57"/>
      <c r="U53" s="57"/>
      <c r="V53" s="57"/>
      <c r="W53" s="57"/>
      <c r="X53" s="57"/>
      <c r="Y53" s="57"/>
      <c r="Z53" s="57"/>
      <c r="AA53" s="163">
        <f t="shared" si="5"/>
        <v>0</v>
      </c>
      <c r="AB53" s="57"/>
    </row>
    <row r="54" spans="1:30" s="182" customFormat="1" x14ac:dyDescent="0.35">
      <c r="A54" s="184"/>
      <c r="B54" s="185"/>
      <c r="C54" s="185"/>
      <c r="D54" s="185"/>
      <c r="E54" s="185"/>
      <c r="F54" s="185"/>
      <c r="G54" s="55"/>
      <c r="H54" s="55"/>
      <c r="I54" s="55"/>
      <c r="J54" s="163">
        <f t="shared" si="7"/>
        <v>0</v>
      </c>
      <c r="K54" s="57"/>
      <c r="L54" s="57"/>
      <c r="M54" s="57"/>
      <c r="N54" s="57"/>
      <c r="O54" s="57"/>
      <c r="P54" s="57"/>
      <c r="Q54" s="57"/>
      <c r="R54" s="57"/>
      <c r="S54" s="57"/>
      <c r="T54" s="57"/>
      <c r="U54" s="57"/>
      <c r="V54" s="57"/>
      <c r="W54" s="57"/>
      <c r="X54" s="57"/>
      <c r="Y54" s="57"/>
      <c r="Z54" s="57"/>
      <c r="AA54" s="163">
        <f t="shared" si="5"/>
        <v>0</v>
      </c>
      <c r="AB54" s="57"/>
    </row>
    <row r="55" spans="1:30" s="182" customFormat="1" x14ac:dyDescent="0.35">
      <c r="A55" s="184"/>
      <c r="B55" s="185"/>
      <c r="C55" s="185"/>
      <c r="D55" s="185"/>
      <c r="E55" s="185"/>
      <c r="F55" s="185"/>
      <c r="G55" s="55"/>
      <c r="H55" s="55"/>
      <c r="I55" s="55"/>
      <c r="J55" s="163">
        <f t="shared" si="7"/>
        <v>0</v>
      </c>
      <c r="K55" s="57"/>
      <c r="L55" s="57"/>
      <c r="M55" s="57"/>
      <c r="N55" s="57"/>
      <c r="O55" s="57"/>
      <c r="P55" s="57"/>
      <c r="Q55" s="57"/>
      <c r="R55" s="57"/>
      <c r="S55" s="57"/>
      <c r="T55" s="57"/>
      <c r="U55" s="57"/>
      <c r="V55" s="57"/>
      <c r="W55" s="57"/>
      <c r="X55" s="57"/>
      <c r="Y55" s="57"/>
      <c r="Z55" s="57"/>
      <c r="AA55" s="163">
        <f t="shared" si="5"/>
        <v>0</v>
      </c>
      <c r="AB55" s="57"/>
    </row>
    <row r="56" spans="1:30" s="182" customFormat="1" x14ac:dyDescent="0.35">
      <c r="A56" s="184"/>
      <c r="B56" s="185"/>
      <c r="C56" s="185"/>
      <c r="D56" s="185"/>
      <c r="E56" s="185"/>
      <c r="F56" s="185"/>
      <c r="G56" s="55"/>
      <c r="H56" s="55"/>
      <c r="I56" s="55"/>
      <c r="J56" s="163">
        <f t="shared" si="7"/>
        <v>0</v>
      </c>
      <c r="K56" s="57"/>
      <c r="L56" s="57"/>
      <c r="M56" s="57"/>
      <c r="N56" s="57"/>
      <c r="O56" s="57"/>
      <c r="P56" s="57"/>
      <c r="Q56" s="57"/>
      <c r="R56" s="57"/>
      <c r="S56" s="57"/>
      <c r="T56" s="57"/>
      <c r="U56" s="57"/>
      <c r="V56" s="57"/>
      <c r="W56" s="57"/>
      <c r="X56" s="57"/>
      <c r="Y56" s="57"/>
      <c r="Z56" s="57"/>
      <c r="AA56" s="163">
        <f t="shared" si="5"/>
        <v>0</v>
      </c>
      <c r="AB56" s="57"/>
    </row>
    <row r="57" spans="1:30" s="182" customFormat="1" x14ac:dyDescent="0.35">
      <c r="A57" s="184"/>
      <c r="B57" s="185"/>
      <c r="C57" s="185"/>
      <c r="D57" s="185"/>
      <c r="E57" s="185"/>
      <c r="F57" s="185"/>
      <c r="G57" s="55"/>
      <c r="H57" s="55"/>
      <c r="I57" s="55"/>
      <c r="J57" s="163">
        <f t="shared" si="7"/>
        <v>0</v>
      </c>
      <c r="K57" s="57"/>
      <c r="L57" s="57"/>
      <c r="M57" s="57"/>
      <c r="N57" s="57"/>
      <c r="O57" s="57"/>
      <c r="P57" s="57"/>
      <c r="Q57" s="57"/>
      <c r="R57" s="57"/>
      <c r="S57" s="57"/>
      <c r="T57" s="57"/>
      <c r="U57" s="57"/>
      <c r="V57" s="57"/>
      <c r="W57" s="57"/>
      <c r="X57" s="57"/>
      <c r="Y57" s="57"/>
      <c r="Z57" s="57"/>
      <c r="AA57" s="163">
        <f t="shared" si="5"/>
        <v>0</v>
      </c>
      <c r="AB57" s="57"/>
    </row>
    <row r="58" spans="1:30" s="182" customFormat="1" x14ac:dyDescent="0.35">
      <c r="A58" s="184"/>
      <c r="B58" s="185"/>
      <c r="C58" s="185"/>
      <c r="D58" s="185"/>
      <c r="E58" s="185"/>
      <c r="F58" s="185"/>
      <c r="G58" s="55"/>
      <c r="H58" s="55"/>
      <c r="I58" s="55"/>
      <c r="J58" s="163">
        <f t="shared" si="7"/>
        <v>0</v>
      </c>
      <c r="K58" s="57"/>
      <c r="L58" s="57"/>
      <c r="M58" s="57"/>
      <c r="N58" s="57"/>
      <c r="O58" s="57"/>
      <c r="P58" s="57"/>
      <c r="Q58" s="57"/>
      <c r="R58" s="57"/>
      <c r="S58" s="57"/>
      <c r="T58" s="57"/>
      <c r="U58" s="57"/>
      <c r="V58" s="57"/>
      <c r="W58" s="57"/>
      <c r="X58" s="57"/>
      <c r="Y58" s="57"/>
      <c r="Z58" s="57"/>
      <c r="AA58" s="163">
        <f t="shared" si="5"/>
        <v>0</v>
      </c>
      <c r="AB58" s="57"/>
    </row>
    <row r="59" spans="1:30" s="182" customFormat="1" x14ac:dyDescent="0.35">
      <c r="A59" s="184"/>
      <c r="B59" s="185"/>
      <c r="C59" s="185"/>
      <c r="D59" s="185"/>
      <c r="E59" s="185"/>
      <c r="F59" s="185"/>
      <c r="G59" s="55"/>
      <c r="H59" s="55"/>
      <c r="I59" s="55"/>
      <c r="J59" s="163">
        <f t="shared" si="7"/>
        <v>0</v>
      </c>
      <c r="K59" s="57"/>
      <c r="L59" s="57"/>
      <c r="M59" s="57"/>
      <c r="N59" s="57"/>
      <c r="O59" s="57"/>
      <c r="P59" s="57"/>
      <c r="Q59" s="57"/>
      <c r="R59" s="57"/>
      <c r="S59" s="57"/>
      <c r="T59" s="57"/>
      <c r="U59" s="57"/>
      <c r="V59" s="57"/>
      <c r="W59" s="57"/>
      <c r="X59" s="57"/>
      <c r="Y59" s="57"/>
      <c r="Z59" s="57"/>
      <c r="AA59" s="163">
        <f t="shared" si="5"/>
        <v>0</v>
      </c>
      <c r="AB59" s="57"/>
    </row>
    <row r="60" spans="1:30" s="182" customFormat="1" x14ac:dyDescent="0.35">
      <c r="A60" s="184"/>
      <c r="B60" s="185"/>
      <c r="C60" s="185"/>
      <c r="D60" s="185"/>
      <c r="E60" s="185"/>
      <c r="F60" s="185"/>
      <c r="G60" s="55"/>
      <c r="H60" s="55"/>
      <c r="I60" s="55"/>
      <c r="J60" s="163">
        <f t="shared" si="7"/>
        <v>0</v>
      </c>
      <c r="K60" s="57"/>
      <c r="L60" s="57"/>
      <c r="M60" s="57"/>
      <c r="N60" s="57"/>
      <c r="O60" s="57"/>
      <c r="P60" s="57"/>
      <c r="Q60" s="57"/>
      <c r="R60" s="57"/>
      <c r="S60" s="57"/>
      <c r="T60" s="57"/>
      <c r="U60" s="57"/>
      <c r="V60" s="57"/>
      <c r="W60" s="57"/>
      <c r="X60" s="57"/>
      <c r="Y60" s="57"/>
      <c r="Z60" s="57"/>
      <c r="AA60" s="163">
        <f t="shared" si="5"/>
        <v>0</v>
      </c>
      <c r="AB60" s="57"/>
    </row>
    <row r="61" spans="1:30" x14ac:dyDescent="0.35">
      <c r="A61" s="184"/>
      <c r="B61" s="185"/>
      <c r="C61" s="185"/>
      <c r="D61" s="185"/>
      <c r="E61" s="185"/>
      <c r="F61" s="185"/>
      <c r="G61" s="55"/>
      <c r="H61" s="55"/>
      <c r="I61" s="55"/>
      <c r="J61" s="56">
        <f t="shared" si="2"/>
        <v>0</v>
      </c>
      <c r="K61" s="55"/>
      <c r="L61" s="57"/>
      <c r="M61" s="57"/>
      <c r="N61" s="57"/>
      <c r="O61" s="57"/>
      <c r="P61" s="57"/>
      <c r="Q61" s="55"/>
      <c r="R61" s="55"/>
      <c r="S61" s="55"/>
      <c r="T61" s="55"/>
      <c r="U61" s="57"/>
      <c r="V61" s="57"/>
      <c r="W61" s="55"/>
      <c r="X61" s="55"/>
      <c r="Y61" s="55"/>
      <c r="Z61" s="57"/>
      <c r="AA61" s="163">
        <f t="shared" si="5"/>
        <v>0</v>
      </c>
      <c r="AB61" s="55"/>
      <c r="AC61" s="139"/>
      <c r="AD61" s="140"/>
    </row>
    <row r="62" spans="1:30" x14ac:dyDescent="0.35">
      <c r="A62" s="184"/>
      <c r="B62" s="185"/>
      <c r="C62" s="185"/>
      <c r="D62" s="185"/>
      <c r="E62" s="185"/>
      <c r="F62" s="185"/>
      <c r="G62" s="143"/>
      <c r="H62" s="143"/>
      <c r="I62" s="143"/>
      <c r="J62" s="144">
        <f t="shared" si="2"/>
        <v>0</v>
      </c>
      <c r="K62" s="143"/>
      <c r="L62" s="57"/>
      <c r="M62" s="57"/>
      <c r="N62" s="57"/>
      <c r="O62" s="57"/>
      <c r="P62" s="57"/>
      <c r="Q62" s="55"/>
      <c r="R62" s="55"/>
      <c r="S62" s="55"/>
      <c r="T62" s="55"/>
      <c r="U62" s="57"/>
      <c r="V62" s="57"/>
      <c r="W62" s="55"/>
      <c r="X62" s="55"/>
      <c r="Y62" s="143"/>
      <c r="Z62" s="57"/>
      <c r="AA62" s="163">
        <f t="shared" si="5"/>
        <v>0</v>
      </c>
      <c r="AB62" s="55"/>
      <c r="AC62" s="139"/>
      <c r="AD62" s="140"/>
    </row>
    <row r="63" spans="1:30" ht="5.25" customHeight="1" x14ac:dyDescent="0.35">
      <c r="A63" s="48"/>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row>
    <row r="64" spans="1:30" ht="5.25" customHeight="1" x14ac:dyDescent="0.35">
      <c r="A64" s="48"/>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row>
    <row r="65" spans="1:30" ht="5.25" customHeight="1" x14ac:dyDescent="0.35">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row>
    <row r="66" spans="1:30" ht="15.75" customHeight="1" x14ac:dyDescent="0.35">
      <c r="A66" s="49"/>
      <c r="B66" s="50" t="s">
        <v>151</v>
      </c>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row>
    <row r="67" spans="1:30" x14ac:dyDescent="0.35">
      <c r="A67" s="51">
        <v>4</v>
      </c>
      <c r="B67" s="52" t="s">
        <v>115</v>
      </c>
      <c r="C67" s="53" t="s">
        <v>77</v>
      </c>
      <c r="D67" s="53" t="s">
        <v>96</v>
      </c>
      <c r="E67" s="53" t="s">
        <v>88</v>
      </c>
      <c r="F67" s="53" t="s">
        <v>89</v>
      </c>
      <c r="G67" s="55"/>
      <c r="H67" s="55"/>
      <c r="I67" s="55"/>
      <c r="J67" s="56">
        <f t="shared" ref="J67:J72" si="8">SUM(H67:I67)</f>
        <v>0</v>
      </c>
      <c r="K67" s="57"/>
      <c r="L67" s="57"/>
      <c r="M67" s="57"/>
      <c r="N67" s="57"/>
      <c r="O67" s="57"/>
      <c r="P67" s="57"/>
      <c r="Q67" s="57"/>
      <c r="R67" s="57"/>
      <c r="S67" s="143"/>
      <c r="T67" s="143"/>
      <c r="U67" s="57"/>
      <c r="V67" s="57"/>
      <c r="W67" s="55"/>
      <c r="X67" s="55"/>
      <c r="Y67" s="57"/>
      <c r="Z67" s="57"/>
      <c r="AA67" s="163">
        <f t="shared" ref="AA67:AA72" si="9">G67-SUM(J67:Z67)</f>
        <v>0</v>
      </c>
      <c r="AB67" s="55"/>
    </row>
    <row r="68" spans="1:30" ht="15.75" customHeight="1" x14ac:dyDescent="0.35">
      <c r="A68" s="51">
        <v>4</v>
      </c>
      <c r="B68" s="52" t="s">
        <v>116</v>
      </c>
      <c r="C68" s="53" t="s">
        <v>95</v>
      </c>
      <c r="D68" s="53" t="s">
        <v>96</v>
      </c>
      <c r="E68" s="53" t="s">
        <v>88</v>
      </c>
      <c r="F68" s="53" t="s">
        <v>89</v>
      </c>
      <c r="G68" s="55"/>
      <c r="H68" s="55"/>
      <c r="I68" s="55"/>
      <c r="J68" s="56">
        <f t="shared" si="8"/>
        <v>0</v>
      </c>
      <c r="K68" s="57"/>
      <c r="L68" s="57"/>
      <c r="M68" s="57"/>
      <c r="N68" s="57"/>
      <c r="O68" s="57"/>
      <c r="P68" s="57"/>
      <c r="Q68" s="57"/>
      <c r="R68" s="57"/>
      <c r="S68" s="143"/>
      <c r="T68" s="143"/>
      <c r="U68" s="57"/>
      <c r="V68" s="57"/>
      <c r="W68" s="55"/>
      <c r="X68" s="55"/>
      <c r="Y68" s="57"/>
      <c r="Z68" s="57"/>
      <c r="AA68" s="163">
        <f t="shared" si="9"/>
        <v>0</v>
      </c>
      <c r="AB68" s="55"/>
    </row>
    <row r="69" spans="1:30" ht="15.75" customHeight="1" x14ac:dyDescent="0.35">
      <c r="A69" s="51">
        <v>32</v>
      </c>
      <c r="B69" s="59" t="s">
        <v>152</v>
      </c>
      <c r="C69" s="53" t="s">
        <v>77</v>
      </c>
      <c r="D69" s="53" t="s">
        <v>96</v>
      </c>
      <c r="E69" s="162" t="s">
        <v>88</v>
      </c>
      <c r="F69" s="162" t="s">
        <v>89</v>
      </c>
      <c r="G69" s="143"/>
      <c r="H69" s="143"/>
      <c r="I69" s="143"/>
      <c r="J69" s="56">
        <f t="shared" si="8"/>
        <v>0</v>
      </c>
      <c r="K69" s="57"/>
      <c r="L69" s="57"/>
      <c r="M69" s="57"/>
      <c r="N69" s="57"/>
      <c r="O69" s="57"/>
      <c r="P69" s="57"/>
      <c r="Q69" s="57"/>
      <c r="R69" s="57"/>
      <c r="S69" s="143"/>
      <c r="T69" s="143"/>
      <c r="U69" s="57"/>
      <c r="V69" s="57"/>
      <c r="W69" s="55"/>
      <c r="X69" s="57"/>
      <c r="Y69" s="57"/>
      <c r="Z69" s="57"/>
      <c r="AA69" s="163">
        <f t="shared" si="9"/>
        <v>0</v>
      </c>
      <c r="AB69" s="57"/>
    </row>
    <row r="70" spans="1:30" ht="15.75" customHeight="1" x14ac:dyDescent="0.35">
      <c r="A70" s="51">
        <v>24</v>
      </c>
      <c r="B70" s="52" t="s">
        <v>153</v>
      </c>
      <c r="C70" s="53" t="s">
        <v>77</v>
      </c>
      <c r="D70" s="53" t="s">
        <v>96</v>
      </c>
      <c r="E70" s="53" t="s">
        <v>79</v>
      </c>
      <c r="F70" s="54" t="s">
        <v>79</v>
      </c>
      <c r="G70" s="55"/>
      <c r="H70" s="55"/>
      <c r="I70" s="55"/>
      <c r="J70" s="56">
        <f t="shared" si="8"/>
        <v>0</v>
      </c>
      <c r="K70" s="57"/>
      <c r="L70" s="57"/>
      <c r="M70" s="57"/>
      <c r="N70" s="57"/>
      <c r="O70" s="57"/>
      <c r="P70" s="57"/>
      <c r="Q70" s="57"/>
      <c r="R70" s="57"/>
      <c r="S70" s="143"/>
      <c r="T70" s="143"/>
      <c r="U70" s="57"/>
      <c r="V70" s="57"/>
      <c r="W70" s="55"/>
      <c r="X70" s="57"/>
      <c r="Y70" s="57"/>
      <c r="Z70" s="57"/>
      <c r="AA70" s="163">
        <f t="shared" si="9"/>
        <v>0</v>
      </c>
      <c r="AB70" s="57"/>
    </row>
    <row r="71" spans="1:30" x14ac:dyDescent="0.35">
      <c r="A71" s="184"/>
      <c r="B71" s="185"/>
      <c r="C71" s="185"/>
      <c r="D71" s="185"/>
      <c r="E71" s="185"/>
      <c r="F71" s="185"/>
      <c r="G71" s="55"/>
      <c r="H71" s="55"/>
      <c r="I71" s="55"/>
      <c r="J71" s="56">
        <f t="shared" si="8"/>
        <v>0</v>
      </c>
      <c r="K71" s="57"/>
      <c r="L71" s="57"/>
      <c r="M71" s="57"/>
      <c r="N71" s="57"/>
      <c r="O71" s="57"/>
      <c r="P71" s="57"/>
      <c r="Q71" s="57"/>
      <c r="R71" s="57"/>
      <c r="S71" s="57"/>
      <c r="T71" s="57"/>
      <c r="U71" s="57"/>
      <c r="V71" s="57"/>
      <c r="W71" s="57"/>
      <c r="X71" s="57"/>
      <c r="Y71" s="57"/>
      <c r="Z71" s="57"/>
      <c r="AA71" s="163">
        <f t="shared" si="9"/>
        <v>0</v>
      </c>
      <c r="AB71" s="55"/>
      <c r="AC71" s="139"/>
      <c r="AD71" s="140"/>
    </row>
    <row r="72" spans="1:30" x14ac:dyDescent="0.35">
      <c r="A72" s="184"/>
      <c r="B72" s="185"/>
      <c r="C72" s="185"/>
      <c r="D72" s="185"/>
      <c r="E72" s="185"/>
      <c r="F72" s="185"/>
      <c r="G72" s="143"/>
      <c r="H72" s="143"/>
      <c r="I72" s="143"/>
      <c r="J72" s="144">
        <f t="shared" si="8"/>
        <v>0</v>
      </c>
      <c r="K72" s="145"/>
      <c r="L72" s="145"/>
      <c r="M72" s="145"/>
      <c r="N72" s="145"/>
      <c r="O72" s="145"/>
      <c r="P72" s="145"/>
      <c r="Q72" s="145"/>
      <c r="R72" s="145"/>
      <c r="S72" s="145"/>
      <c r="T72" s="145"/>
      <c r="U72" s="145"/>
      <c r="V72" s="145"/>
      <c r="W72" s="145"/>
      <c r="X72" s="145"/>
      <c r="Y72" s="145"/>
      <c r="Z72" s="145"/>
      <c r="AA72" s="163">
        <f t="shared" si="9"/>
        <v>0</v>
      </c>
      <c r="AB72" s="55"/>
      <c r="AC72" s="139"/>
      <c r="AD72" s="140"/>
    </row>
    <row r="73" spans="1:30" ht="5.25" customHeight="1" x14ac:dyDescent="0.35">
      <c r="A73" s="48"/>
      <c r="B73" s="48"/>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row>
    <row r="74" spans="1:30" ht="5.25" customHeight="1" x14ac:dyDescent="0.35">
      <c r="A74" s="48"/>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row>
    <row r="75" spans="1:30" ht="5.25" customHeight="1" x14ac:dyDescent="0.35">
      <c r="A75" s="48"/>
      <c r="B75" s="48"/>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row>
    <row r="76" spans="1:30" ht="15.75" customHeight="1" x14ac:dyDescent="0.35">
      <c r="A76" s="49"/>
      <c r="B76" s="50" t="s">
        <v>119</v>
      </c>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row>
    <row r="77" spans="1:30" x14ac:dyDescent="0.35">
      <c r="A77" s="245">
        <v>48</v>
      </c>
      <c r="B77" s="249" t="s">
        <v>174</v>
      </c>
      <c r="C77" s="247" t="s">
        <v>77</v>
      </c>
      <c r="D77" s="247" t="s">
        <v>78</v>
      </c>
      <c r="E77" s="247" t="s">
        <v>88</v>
      </c>
      <c r="F77" s="248" t="s">
        <v>89</v>
      </c>
      <c r="G77" s="55"/>
      <c r="H77" s="55"/>
      <c r="I77" s="55"/>
      <c r="J77" s="56">
        <f t="shared" ref="J77:J83" si="10">SUM(H77:I77)</f>
        <v>0</v>
      </c>
      <c r="K77" s="57"/>
      <c r="L77" s="143"/>
      <c r="M77" s="143"/>
      <c r="N77" s="57"/>
      <c r="O77" s="143"/>
      <c r="P77" s="143"/>
      <c r="Q77" s="143"/>
      <c r="R77" s="143"/>
      <c r="S77" s="57"/>
      <c r="T77" s="57"/>
      <c r="U77" s="143"/>
      <c r="V77" s="143"/>
      <c r="W77" s="57"/>
      <c r="X77" s="57"/>
      <c r="Y77" s="57"/>
      <c r="Z77" s="57"/>
      <c r="AA77" s="163">
        <f t="shared" ref="AA77:AA83" si="11">G77-SUM(J77:Z77)</f>
        <v>0</v>
      </c>
      <c r="AB77" s="55"/>
    </row>
    <row r="78" spans="1:30" x14ac:dyDescent="0.35">
      <c r="A78" s="245">
        <v>49</v>
      </c>
      <c r="B78" s="249" t="s">
        <v>175</v>
      </c>
      <c r="C78" s="247" t="s">
        <v>95</v>
      </c>
      <c r="D78" s="247" t="s">
        <v>78</v>
      </c>
      <c r="E78" s="247" t="s">
        <v>88</v>
      </c>
      <c r="F78" s="248" t="s">
        <v>89</v>
      </c>
      <c r="G78" s="55"/>
      <c r="H78" s="55"/>
      <c r="I78" s="55"/>
      <c r="J78" s="163">
        <f t="shared" ref="J78:J82" si="12">SUM(H78:I78)</f>
        <v>0</v>
      </c>
      <c r="K78" s="57"/>
      <c r="L78" s="143"/>
      <c r="M78" s="143"/>
      <c r="N78" s="143"/>
      <c r="O78" s="143"/>
      <c r="P78" s="143"/>
      <c r="Q78" s="57"/>
      <c r="R78" s="57"/>
      <c r="S78" s="57"/>
      <c r="T78" s="57"/>
      <c r="U78" s="143"/>
      <c r="V78" s="143"/>
      <c r="W78" s="57"/>
      <c r="X78" s="57"/>
      <c r="Y78" s="57"/>
      <c r="Z78" s="57"/>
      <c r="AA78" s="163">
        <f t="shared" si="11"/>
        <v>0</v>
      </c>
      <c r="AB78" s="55"/>
    </row>
    <row r="79" spans="1:30" x14ac:dyDescent="0.35">
      <c r="A79" s="245">
        <v>49</v>
      </c>
      <c r="B79" s="249" t="s">
        <v>176</v>
      </c>
      <c r="C79" s="247" t="s">
        <v>95</v>
      </c>
      <c r="D79" s="247" t="s">
        <v>78</v>
      </c>
      <c r="E79" s="247" t="s">
        <v>88</v>
      </c>
      <c r="F79" s="248" t="s">
        <v>89</v>
      </c>
      <c r="G79" s="55"/>
      <c r="H79" s="55"/>
      <c r="I79" s="55"/>
      <c r="J79" s="163">
        <f t="shared" si="12"/>
        <v>0</v>
      </c>
      <c r="K79" s="57"/>
      <c r="L79" s="143"/>
      <c r="M79" s="143"/>
      <c r="N79" s="143"/>
      <c r="O79" s="143"/>
      <c r="P79" s="143"/>
      <c r="Q79" s="57"/>
      <c r="R79" s="57"/>
      <c r="S79" s="57"/>
      <c r="T79" s="57"/>
      <c r="U79" s="143"/>
      <c r="V79" s="143"/>
      <c r="W79" s="57"/>
      <c r="X79" s="57"/>
      <c r="Y79" s="57"/>
      <c r="Z79" s="57"/>
      <c r="AA79" s="163">
        <f t="shared" si="11"/>
        <v>0</v>
      </c>
      <c r="AB79" s="55"/>
    </row>
    <row r="80" spans="1:30" s="182" customFormat="1" x14ac:dyDescent="0.35">
      <c r="A80" s="245">
        <v>50</v>
      </c>
      <c r="B80" s="249" t="s">
        <v>177</v>
      </c>
      <c r="C80" s="247" t="s">
        <v>95</v>
      </c>
      <c r="D80" s="247" t="s">
        <v>78</v>
      </c>
      <c r="E80" s="247" t="s">
        <v>88</v>
      </c>
      <c r="F80" s="248" t="s">
        <v>89</v>
      </c>
      <c r="G80" s="55"/>
      <c r="H80" s="55"/>
      <c r="I80" s="55"/>
      <c r="J80" s="163">
        <f t="shared" si="12"/>
        <v>0</v>
      </c>
      <c r="K80" s="57"/>
      <c r="L80" s="143"/>
      <c r="M80" s="143"/>
      <c r="N80" s="143"/>
      <c r="O80" s="143"/>
      <c r="P80" s="143"/>
      <c r="Q80" s="57"/>
      <c r="R80" s="57"/>
      <c r="S80" s="57"/>
      <c r="T80" s="57"/>
      <c r="U80" s="143"/>
      <c r="V80" s="143"/>
      <c r="W80" s="57"/>
      <c r="X80" s="57"/>
      <c r="Y80" s="57"/>
      <c r="Z80" s="57"/>
      <c r="AA80" s="163">
        <f t="shared" si="11"/>
        <v>0</v>
      </c>
      <c r="AB80" s="55"/>
    </row>
    <row r="81" spans="1:28" s="182" customFormat="1" x14ac:dyDescent="0.35">
      <c r="A81" s="245">
        <v>51</v>
      </c>
      <c r="B81" s="249" t="s">
        <v>178</v>
      </c>
      <c r="C81" s="247" t="s">
        <v>95</v>
      </c>
      <c r="D81" s="247" t="s">
        <v>78</v>
      </c>
      <c r="E81" s="247" t="s">
        <v>88</v>
      </c>
      <c r="F81" s="248" t="s">
        <v>89</v>
      </c>
      <c r="G81" s="55"/>
      <c r="H81" s="55"/>
      <c r="I81" s="55"/>
      <c r="J81" s="163">
        <f t="shared" si="12"/>
        <v>0</v>
      </c>
      <c r="K81" s="57"/>
      <c r="L81" s="143"/>
      <c r="M81" s="143"/>
      <c r="N81" s="143"/>
      <c r="O81" s="143"/>
      <c r="P81" s="143"/>
      <c r="Q81" s="57"/>
      <c r="R81" s="57"/>
      <c r="S81" s="57"/>
      <c r="T81" s="57"/>
      <c r="U81" s="143"/>
      <c r="V81" s="143"/>
      <c r="W81" s="57"/>
      <c r="X81" s="57"/>
      <c r="Y81" s="57"/>
      <c r="Z81" s="57"/>
      <c r="AA81" s="163">
        <f t="shared" si="11"/>
        <v>0</v>
      </c>
      <c r="AB81" s="55"/>
    </row>
    <row r="82" spans="1:28" x14ac:dyDescent="0.35">
      <c r="A82" s="184"/>
      <c r="B82" s="185"/>
      <c r="C82" s="185"/>
      <c r="D82" s="185"/>
      <c r="E82" s="185"/>
      <c r="F82" s="185"/>
      <c r="G82" s="55"/>
      <c r="H82" s="55"/>
      <c r="I82" s="55"/>
      <c r="J82" s="163">
        <f t="shared" si="12"/>
        <v>0</v>
      </c>
      <c r="K82" s="57"/>
      <c r="L82" s="143"/>
      <c r="M82" s="143"/>
      <c r="N82" s="143"/>
      <c r="O82" s="143"/>
      <c r="P82" s="143"/>
      <c r="Q82" s="57"/>
      <c r="R82" s="57"/>
      <c r="S82" s="57"/>
      <c r="T82" s="57"/>
      <c r="U82" s="143"/>
      <c r="V82" s="143"/>
      <c r="W82" s="57"/>
      <c r="X82" s="57"/>
      <c r="Y82" s="57"/>
      <c r="Z82" s="57"/>
      <c r="AA82" s="163">
        <f t="shared" si="11"/>
        <v>0</v>
      </c>
      <c r="AB82" s="55"/>
    </row>
    <row r="83" spans="1:28" s="21" customFormat="1" x14ac:dyDescent="0.35">
      <c r="A83" s="184"/>
      <c r="B83" s="185"/>
      <c r="C83" s="185"/>
      <c r="D83" s="185"/>
      <c r="E83" s="185"/>
      <c r="F83" s="185"/>
      <c r="G83" s="143"/>
      <c r="H83" s="143"/>
      <c r="I83" s="143"/>
      <c r="J83" s="144">
        <f t="shared" si="10"/>
        <v>0</v>
      </c>
      <c r="K83" s="145"/>
      <c r="L83" s="143"/>
      <c r="M83" s="143"/>
      <c r="N83" s="143"/>
      <c r="O83" s="143"/>
      <c r="P83" s="143"/>
      <c r="Q83" s="57"/>
      <c r="R83" s="57"/>
      <c r="S83" s="57"/>
      <c r="T83" s="57"/>
      <c r="U83" s="143"/>
      <c r="V83" s="143"/>
      <c r="W83" s="57"/>
      <c r="X83" s="57"/>
      <c r="Y83" s="145"/>
      <c r="Z83" s="145"/>
      <c r="AA83" s="163">
        <f t="shared" si="11"/>
        <v>0</v>
      </c>
      <c r="AB83" s="55"/>
    </row>
    <row r="84" spans="1:28" s="21" customFormat="1" x14ac:dyDescent="0.35">
      <c r="A84" s="62"/>
      <c r="B84" s="63"/>
      <c r="C84" s="64"/>
      <c r="D84" s="64"/>
      <c r="E84" s="63"/>
      <c r="F84" s="64"/>
      <c r="M84" s="129"/>
      <c r="N84" s="129"/>
      <c r="O84" s="129"/>
      <c r="P84" s="129"/>
      <c r="Q84" s="129"/>
      <c r="R84" s="129"/>
      <c r="S84" s="129"/>
      <c r="T84" s="129"/>
    </row>
    <row r="85" spans="1:28" s="21" customFormat="1" x14ac:dyDescent="0.35">
      <c r="A85" s="62"/>
      <c r="B85" s="63"/>
      <c r="C85" s="64"/>
      <c r="D85" s="64"/>
      <c r="E85" s="63"/>
      <c r="F85" s="64"/>
      <c r="M85" s="129"/>
      <c r="N85" s="129"/>
      <c r="O85" s="129"/>
      <c r="P85" s="129"/>
      <c r="Q85" s="129"/>
      <c r="R85" s="129"/>
      <c r="S85" s="129"/>
      <c r="T85" s="129"/>
    </row>
    <row r="86" spans="1:28" s="21" customFormat="1" ht="15.5" x14ac:dyDescent="0.35">
      <c r="A86" s="16" t="s">
        <v>33</v>
      </c>
      <c r="B86" s="17"/>
      <c r="C86" s="17"/>
      <c r="D86" s="17"/>
      <c r="E86" s="17"/>
      <c r="F86" s="17"/>
      <c r="G86" s="17"/>
      <c r="H86" s="17"/>
      <c r="I86" s="17"/>
      <c r="J86" s="65"/>
      <c r="K86" s="66"/>
      <c r="L86" s="66"/>
      <c r="M86" s="219"/>
      <c r="N86" s="219"/>
      <c r="O86" s="219"/>
      <c r="P86" s="219"/>
      <c r="Q86" s="219"/>
      <c r="R86" s="219"/>
      <c r="S86" s="219"/>
      <c r="T86" s="219"/>
      <c r="U86" s="66"/>
      <c r="V86" s="66"/>
      <c r="W86" s="66"/>
      <c r="X86" s="66"/>
      <c r="Y86" s="66"/>
      <c r="Z86" s="66"/>
      <c r="AA86" s="67"/>
    </row>
    <row r="87" spans="1:28" s="21" customFormat="1" ht="45" customHeight="1" x14ac:dyDescent="0.35">
      <c r="A87" s="376" t="str">
        <f>Master!$B$33</f>
        <v>By signing this report, I certify to the best of my knowledge and belief that this report is true, complete, and accurate, and the expenditures, disbursements and cash receipts are for the purposes and objectives set forth in the terms and condition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v>
      </c>
      <c r="B87" s="377"/>
      <c r="C87" s="377"/>
      <c r="D87" s="377"/>
      <c r="E87" s="377"/>
      <c r="F87" s="377"/>
      <c r="G87" s="377"/>
      <c r="H87" s="377"/>
      <c r="I87" s="377"/>
      <c r="J87" s="377"/>
      <c r="K87" s="377"/>
      <c r="L87" s="377"/>
      <c r="M87" s="377"/>
      <c r="N87" s="377"/>
      <c r="O87" s="377"/>
      <c r="P87" s="377"/>
      <c r="Q87" s="377"/>
      <c r="R87" s="377"/>
      <c r="S87" s="377"/>
      <c r="T87" s="377"/>
      <c r="U87" s="377"/>
      <c r="V87" s="377"/>
      <c r="W87" s="377"/>
      <c r="X87" s="377"/>
      <c r="Y87" s="377"/>
      <c r="Z87" s="377"/>
      <c r="AA87" s="378"/>
    </row>
    <row r="88" spans="1:28" s="21" customFormat="1" x14ac:dyDescent="0.35">
      <c r="A88" s="381" t="str">
        <f>Master!$B$34</f>
        <v>By signing this report, I certify the above to be accurate and in agreement with this agency's records and that all client demographic and service data has been submitted to the Provider Portal in accordance with the terms of this agency's contract with the Managining Entity.</v>
      </c>
      <c r="B88" s="382"/>
      <c r="C88" s="382"/>
      <c r="D88" s="382"/>
      <c r="E88" s="382"/>
      <c r="F88" s="382"/>
      <c r="G88" s="382"/>
      <c r="H88" s="382"/>
      <c r="I88" s="382"/>
      <c r="J88" s="382"/>
      <c r="K88" s="382"/>
      <c r="L88" s="382"/>
      <c r="M88" s="382"/>
      <c r="N88" s="382"/>
      <c r="O88" s="382"/>
      <c r="P88" s="382"/>
      <c r="Q88" s="382"/>
      <c r="R88" s="382"/>
      <c r="S88" s="382"/>
      <c r="T88" s="382"/>
      <c r="U88" s="382"/>
      <c r="V88" s="382"/>
      <c r="W88" s="382"/>
      <c r="X88" s="382"/>
      <c r="Y88" s="382"/>
      <c r="Z88" s="382"/>
      <c r="AA88" s="383"/>
    </row>
    <row r="89" spans="1:28" s="21" customFormat="1" x14ac:dyDescent="0.35">
      <c r="A89" s="376" t="str">
        <f>Master!$B$35</f>
        <v>By signing this report, I certify that, at time of submission, "YTD Units", "YTD Earnings", "YTD Paid Amounts", and "Amount Due" takes into consideration that DCF is the payer of last resort and do not include units that can be billed to other funding sources.</v>
      </c>
      <c r="B89" s="377"/>
      <c r="C89" s="377"/>
      <c r="D89" s="377"/>
      <c r="E89" s="377"/>
      <c r="F89" s="377"/>
      <c r="G89" s="377"/>
      <c r="H89" s="377"/>
      <c r="I89" s="377"/>
      <c r="J89" s="377"/>
      <c r="K89" s="377"/>
      <c r="L89" s="377"/>
      <c r="M89" s="377"/>
      <c r="N89" s="377"/>
      <c r="O89" s="377"/>
      <c r="P89" s="377"/>
      <c r="Q89" s="377"/>
      <c r="R89" s="377"/>
      <c r="S89" s="377"/>
      <c r="T89" s="377"/>
      <c r="U89" s="377"/>
      <c r="V89" s="377"/>
      <c r="W89" s="377"/>
      <c r="X89" s="377"/>
      <c r="Y89" s="377"/>
      <c r="Z89" s="377"/>
      <c r="AA89" s="378"/>
    </row>
    <row r="90" spans="1:28" s="21" customFormat="1" ht="15.5" x14ac:dyDescent="0.35">
      <c r="A90" s="22"/>
      <c r="B90" s="23"/>
      <c r="C90" s="23"/>
      <c r="D90" s="23"/>
      <c r="E90" s="23"/>
      <c r="F90" s="23"/>
      <c r="G90" s="23"/>
      <c r="H90" s="23"/>
      <c r="I90" s="23"/>
      <c r="J90" s="20"/>
      <c r="M90" s="129"/>
      <c r="N90" s="129"/>
      <c r="O90" s="129"/>
      <c r="P90" s="129"/>
      <c r="Q90" s="129"/>
      <c r="R90" s="129"/>
      <c r="S90" s="129"/>
      <c r="T90" s="129"/>
      <c r="AA90" s="68"/>
    </row>
    <row r="91" spans="1:28" s="21" customFormat="1" ht="15.5" x14ac:dyDescent="0.35">
      <c r="A91" s="361">
        <f>Master!$B$38</f>
        <v>0</v>
      </c>
      <c r="B91" s="362"/>
      <c r="C91" s="69"/>
      <c r="D91" s="362">
        <f>Master!$E$38</f>
        <v>0</v>
      </c>
      <c r="E91" s="362"/>
      <c r="F91" s="69"/>
      <c r="G91" s="70">
        <f>Master!$G$38</f>
        <v>0</v>
      </c>
      <c r="H91" s="19"/>
      <c r="I91" s="19"/>
      <c r="J91" s="20"/>
      <c r="M91" s="129"/>
      <c r="N91" s="129"/>
      <c r="O91" s="129"/>
      <c r="P91" s="129"/>
      <c r="Q91" s="129"/>
      <c r="R91" s="129"/>
      <c r="S91" s="129"/>
      <c r="T91" s="129"/>
      <c r="AA91" s="68"/>
    </row>
    <row r="92" spans="1:28" s="21" customFormat="1" ht="15.5" x14ac:dyDescent="0.35">
      <c r="A92" s="71" t="s">
        <v>34</v>
      </c>
      <c r="B92" s="72"/>
      <c r="C92" s="29"/>
      <c r="D92" s="28" t="s">
        <v>35</v>
      </c>
      <c r="E92" s="29"/>
      <c r="F92" s="73"/>
      <c r="G92" s="28" t="s">
        <v>36</v>
      </c>
      <c r="H92" s="73"/>
      <c r="I92" s="73"/>
      <c r="J92" s="74"/>
      <c r="K92" s="75"/>
      <c r="L92" s="75"/>
      <c r="M92" s="232"/>
      <c r="N92" s="232"/>
      <c r="O92" s="232"/>
      <c r="P92" s="232"/>
      <c r="Q92" s="232"/>
      <c r="R92" s="232"/>
      <c r="S92" s="232"/>
      <c r="T92" s="232"/>
      <c r="U92" s="75"/>
      <c r="V92" s="75"/>
      <c r="W92" s="75"/>
      <c r="X92" s="75"/>
      <c r="Y92" s="75"/>
      <c r="Z92" s="75"/>
      <c r="AA92" s="76"/>
    </row>
    <row r="93" spans="1:28" s="21" customFormat="1" x14ac:dyDescent="0.35">
      <c r="A93" s="62"/>
      <c r="B93" s="63"/>
      <c r="C93" s="64"/>
      <c r="D93" s="64"/>
      <c r="E93" s="63"/>
      <c r="F93" s="64"/>
      <c r="M93" s="129"/>
      <c r="N93" s="129"/>
      <c r="O93" s="129"/>
      <c r="P93" s="129"/>
      <c r="Q93" s="129"/>
      <c r="R93" s="129"/>
      <c r="S93" s="129"/>
      <c r="T93" s="129"/>
    </row>
    <row r="94" spans="1:28" s="21" customFormat="1" x14ac:dyDescent="0.35">
      <c r="A94" s="77"/>
      <c r="B94" s="64"/>
      <c r="C94" s="64"/>
      <c r="D94" s="64"/>
      <c r="E94" s="64"/>
      <c r="F94" s="64"/>
      <c r="M94" s="129"/>
      <c r="N94" s="129"/>
      <c r="O94" s="129"/>
      <c r="P94" s="129"/>
      <c r="Q94" s="129"/>
      <c r="R94" s="129"/>
      <c r="S94" s="129"/>
      <c r="T94" s="129"/>
    </row>
    <row r="95" spans="1:28" s="21" customFormat="1" x14ac:dyDescent="0.35">
      <c r="A95" s="77"/>
      <c r="B95" s="78"/>
      <c r="C95" s="78"/>
      <c r="D95" s="78"/>
      <c r="E95" s="78"/>
      <c r="F95" s="78"/>
      <c r="M95" s="129"/>
      <c r="N95" s="129"/>
      <c r="O95" s="129"/>
      <c r="P95" s="129"/>
      <c r="Q95" s="129"/>
      <c r="R95" s="129"/>
      <c r="S95" s="129"/>
      <c r="T95" s="129"/>
    </row>
    <row r="96" spans="1:28" s="21" customFormat="1" x14ac:dyDescent="0.35">
      <c r="A96" s="62"/>
      <c r="B96" s="63"/>
      <c r="C96" s="64"/>
      <c r="D96" s="64"/>
      <c r="E96" s="63"/>
      <c r="F96" s="64"/>
      <c r="M96" s="129"/>
      <c r="N96" s="129"/>
      <c r="O96" s="129"/>
      <c r="P96" s="129"/>
      <c r="Q96" s="129"/>
      <c r="R96" s="129"/>
      <c r="S96" s="129"/>
      <c r="T96" s="129"/>
    </row>
    <row r="97" spans="1:20" s="21" customFormat="1" x14ac:dyDescent="0.35">
      <c r="A97" s="62"/>
      <c r="B97" s="63"/>
      <c r="C97" s="64"/>
      <c r="D97" s="64"/>
      <c r="E97" s="63"/>
      <c r="F97" s="64"/>
      <c r="M97" s="129"/>
      <c r="N97" s="129"/>
      <c r="O97" s="129"/>
      <c r="P97" s="129"/>
      <c r="Q97" s="129"/>
      <c r="R97" s="129"/>
      <c r="S97" s="129"/>
      <c r="T97" s="129"/>
    </row>
    <row r="98" spans="1:20" s="21" customFormat="1" x14ac:dyDescent="0.35">
      <c r="A98" s="62"/>
      <c r="B98" s="63"/>
      <c r="C98" s="64"/>
      <c r="D98" s="64"/>
      <c r="E98" s="63"/>
      <c r="F98" s="64"/>
      <c r="M98" s="129"/>
      <c r="N98" s="129"/>
      <c r="O98" s="129"/>
      <c r="P98" s="129"/>
      <c r="Q98" s="129"/>
      <c r="R98" s="129"/>
      <c r="S98" s="129"/>
      <c r="T98" s="129"/>
    </row>
    <row r="99" spans="1:20" s="21" customFormat="1" x14ac:dyDescent="0.35">
      <c r="A99" s="62"/>
      <c r="B99" s="63"/>
      <c r="C99" s="64"/>
      <c r="D99" s="64"/>
      <c r="E99" s="63"/>
      <c r="F99" s="64"/>
      <c r="M99" s="129"/>
      <c r="N99" s="129"/>
      <c r="O99" s="129"/>
      <c r="P99" s="129"/>
      <c r="Q99" s="129"/>
      <c r="R99" s="129"/>
      <c r="S99" s="129"/>
      <c r="T99" s="129"/>
    </row>
    <row r="100" spans="1:20" s="21" customFormat="1" x14ac:dyDescent="0.35">
      <c r="A100" s="62"/>
      <c r="B100" s="63"/>
      <c r="C100" s="64"/>
      <c r="D100" s="64"/>
      <c r="E100" s="63"/>
      <c r="F100" s="64"/>
      <c r="M100" s="129"/>
      <c r="N100" s="129"/>
      <c r="O100" s="129"/>
      <c r="P100" s="129"/>
      <c r="Q100" s="129"/>
      <c r="R100" s="129"/>
      <c r="S100" s="129"/>
      <c r="T100" s="129"/>
    </row>
    <row r="101" spans="1:20" s="21" customFormat="1" x14ac:dyDescent="0.35">
      <c r="A101" s="79"/>
      <c r="B101" s="63"/>
      <c r="C101" s="63"/>
      <c r="D101" s="63"/>
      <c r="E101" s="63"/>
      <c r="F101" s="63"/>
      <c r="M101" s="129"/>
      <c r="N101" s="129"/>
      <c r="O101" s="129"/>
      <c r="P101" s="129"/>
      <c r="Q101" s="129"/>
      <c r="R101" s="129"/>
      <c r="S101" s="129"/>
      <c r="T101" s="129"/>
    </row>
    <row r="102" spans="1:20" s="21" customFormat="1" x14ac:dyDescent="0.35">
      <c r="A102" s="80"/>
      <c r="B102" s="78"/>
      <c r="C102" s="78"/>
      <c r="D102" s="78"/>
      <c r="E102" s="78"/>
      <c r="F102" s="78"/>
      <c r="M102" s="129"/>
      <c r="N102" s="129"/>
      <c r="O102" s="129"/>
      <c r="P102" s="129"/>
      <c r="Q102" s="129"/>
      <c r="R102" s="129"/>
      <c r="S102" s="129"/>
      <c r="T102" s="129"/>
    </row>
    <row r="103" spans="1:20" s="21" customFormat="1" x14ac:dyDescent="0.35">
      <c r="A103" s="62"/>
      <c r="B103" s="63"/>
      <c r="C103" s="64"/>
      <c r="D103" s="64"/>
      <c r="E103" s="63"/>
      <c r="F103" s="64"/>
      <c r="M103" s="129"/>
      <c r="N103" s="129"/>
      <c r="O103" s="129"/>
      <c r="P103" s="129"/>
      <c r="Q103" s="129"/>
      <c r="R103" s="129"/>
      <c r="S103" s="129"/>
      <c r="T103" s="129"/>
    </row>
    <row r="104" spans="1:20" s="21" customFormat="1" x14ac:dyDescent="0.35">
      <c r="A104" s="62"/>
      <c r="B104" s="63"/>
      <c r="C104" s="64"/>
      <c r="D104" s="64"/>
      <c r="E104" s="63"/>
      <c r="F104" s="64"/>
      <c r="M104" s="129"/>
      <c r="N104" s="129"/>
      <c r="O104" s="129"/>
      <c r="P104" s="129"/>
      <c r="Q104" s="129"/>
      <c r="R104" s="129"/>
      <c r="S104" s="129"/>
      <c r="T104" s="129"/>
    </row>
    <row r="105" spans="1:20" s="21" customFormat="1" x14ac:dyDescent="0.35">
      <c r="A105" s="62"/>
      <c r="B105" s="64"/>
      <c r="C105" s="64"/>
      <c r="D105" s="64"/>
      <c r="E105" s="64"/>
      <c r="F105" s="64"/>
      <c r="M105" s="129"/>
      <c r="N105" s="129"/>
      <c r="O105" s="129"/>
      <c r="P105" s="129"/>
      <c r="Q105" s="129"/>
      <c r="R105" s="129"/>
      <c r="S105" s="129"/>
      <c r="T105" s="129"/>
    </row>
    <row r="106" spans="1:20" s="21" customFormat="1" x14ac:dyDescent="0.35">
      <c r="A106" s="62"/>
      <c r="B106" s="63"/>
      <c r="C106" s="64"/>
      <c r="D106" s="64"/>
      <c r="E106" s="63"/>
      <c r="F106" s="64"/>
      <c r="M106" s="129"/>
      <c r="N106" s="129"/>
      <c r="O106" s="129"/>
      <c r="P106" s="129"/>
      <c r="Q106" s="129"/>
      <c r="R106" s="129"/>
      <c r="S106" s="129"/>
      <c r="T106" s="129"/>
    </row>
    <row r="107" spans="1:20" s="21" customFormat="1" x14ac:dyDescent="0.35">
      <c r="A107" s="62"/>
      <c r="B107" s="63"/>
      <c r="C107" s="64"/>
      <c r="D107" s="64"/>
      <c r="E107" s="63"/>
      <c r="F107" s="64"/>
      <c r="M107" s="129"/>
      <c r="N107" s="129"/>
      <c r="O107" s="129"/>
      <c r="P107" s="129"/>
      <c r="Q107" s="129"/>
      <c r="R107" s="129"/>
      <c r="S107" s="129"/>
      <c r="T107" s="129"/>
    </row>
    <row r="108" spans="1:20" s="21" customFormat="1" x14ac:dyDescent="0.35">
      <c r="A108" s="62"/>
      <c r="B108" s="63"/>
      <c r="C108" s="64"/>
      <c r="D108" s="64"/>
      <c r="E108" s="63"/>
      <c r="F108" s="64"/>
      <c r="M108" s="129"/>
      <c r="N108" s="129"/>
      <c r="O108" s="129"/>
      <c r="P108" s="129"/>
      <c r="Q108" s="129"/>
      <c r="R108" s="129"/>
      <c r="S108" s="129"/>
      <c r="T108" s="129"/>
    </row>
    <row r="109" spans="1:20" s="21" customFormat="1" x14ac:dyDescent="0.35">
      <c r="A109" s="62"/>
      <c r="B109" s="64"/>
      <c r="C109" s="64"/>
      <c r="D109" s="64"/>
      <c r="E109" s="64"/>
      <c r="F109" s="64"/>
      <c r="M109" s="129"/>
      <c r="N109" s="129"/>
      <c r="O109" s="129"/>
      <c r="P109" s="129"/>
      <c r="Q109" s="129"/>
      <c r="R109" s="129"/>
      <c r="S109" s="129"/>
      <c r="T109" s="129"/>
    </row>
    <row r="110" spans="1:20" s="21" customFormat="1" x14ac:dyDescent="0.35">
      <c r="A110" s="62"/>
      <c r="B110" s="64"/>
      <c r="C110" s="64"/>
      <c r="D110" s="64"/>
      <c r="E110" s="64"/>
      <c r="F110" s="64"/>
      <c r="M110" s="129"/>
      <c r="N110" s="129"/>
      <c r="O110" s="129"/>
      <c r="P110" s="129"/>
      <c r="Q110" s="129"/>
      <c r="R110" s="129"/>
      <c r="S110" s="129"/>
      <c r="T110" s="129"/>
    </row>
    <row r="111" spans="1:20" s="21" customFormat="1" x14ac:dyDescent="0.35">
      <c r="A111" s="62"/>
      <c r="B111" s="64"/>
      <c r="C111" s="81"/>
      <c r="D111" s="81"/>
      <c r="E111" s="64"/>
      <c r="F111" s="64"/>
      <c r="G111" s="64"/>
      <c r="M111" s="129"/>
      <c r="N111" s="129"/>
      <c r="O111" s="129"/>
      <c r="P111" s="129"/>
      <c r="Q111" s="129"/>
      <c r="R111" s="129"/>
      <c r="S111" s="129"/>
      <c r="T111" s="129"/>
    </row>
    <row r="112" spans="1:20" s="21" customFormat="1" x14ac:dyDescent="0.35">
      <c r="A112" s="62"/>
      <c r="B112" s="64"/>
      <c r="C112" s="81"/>
      <c r="D112" s="81"/>
      <c r="E112" s="64"/>
      <c r="F112" s="64"/>
      <c r="G112" s="64"/>
      <c r="M112" s="129"/>
      <c r="N112" s="129"/>
      <c r="O112" s="129"/>
      <c r="P112" s="129"/>
      <c r="Q112" s="129"/>
      <c r="R112" s="129"/>
      <c r="S112" s="129"/>
      <c r="T112" s="129"/>
    </row>
    <row r="113" spans="1:20" s="21" customFormat="1" x14ac:dyDescent="0.35">
      <c r="A113" s="62"/>
      <c r="B113" s="63"/>
      <c r="C113" s="81"/>
      <c r="D113" s="81"/>
      <c r="E113" s="64"/>
      <c r="F113" s="63"/>
      <c r="G113" s="64"/>
      <c r="M113" s="129"/>
      <c r="N113" s="129"/>
      <c r="O113" s="129"/>
      <c r="P113" s="129"/>
      <c r="Q113" s="129"/>
      <c r="R113" s="129"/>
      <c r="S113" s="129"/>
      <c r="T113" s="129"/>
    </row>
    <row r="114" spans="1:20" s="21" customFormat="1" x14ac:dyDescent="0.35">
      <c r="A114" s="62"/>
      <c r="B114" s="63"/>
      <c r="C114" s="81"/>
      <c r="D114" s="81"/>
      <c r="E114" s="64"/>
      <c r="F114" s="63"/>
      <c r="G114" s="64"/>
      <c r="M114" s="129"/>
      <c r="N114" s="129"/>
      <c r="O114" s="129"/>
      <c r="P114" s="129"/>
      <c r="Q114" s="129"/>
      <c r="R114" s="129"/>
      <c r="S114" s="129"/>
      <c r="T114" s="129"/>
    </row>
    <row r="115" spans="1:20" s="21" customFormat="1" x14ac:dyDescent="0.35">
      <c r="A115" s="62"/>
      <c r="B115" s="63"/>
      <c r="C115" s="81"/>
      <c r="D115" s="81"/>
      <c r="E115" s="64"/>
      <c r="F115" s="63"/>
      <c r="G115" s="64"/>
      <c r="M115" s="129"/>
      <c r="N115" s="129"/>
      <c r="O115" s="129"/>
      <c r="P115" s="129"/>
      <c r="Q115" s="129"/>
      <c r="R115" s="129"/>
      <c r="S115" s="129"/>
      <c r="T115" s="129"/>
    </row>
    <row r="116" spans="1:20" s="21" customFormat="1" x14ac:dyDescent="0.35">
      <c r="A116" s="62"/>
      <c r="B116" s="63"/>
      <c r="C116" s="81"/>
      <c r="D116" s="81"/>
      <c r="E116" s="64"/>
      <c r="F116" s="63"/>
      <c r="G116" s="64"/>
      <c r="M116" s="129"/>
      <c r="N116" s="129"/>
      <c r="O116" s="129"/>
      <c r="P116" s="129"/>
      <c r="Q116" s="129"/>
      <c r="R116" s="129"/>
      <c r="S116" s="129"/>
      <c r="T116" s="129"/>
    </row>
    <row r="117" spans="1:20" s="21" customFormat="1" x14ac:dyDescent="0.35">
      <c r="A117" s="62"/>
      <c r="B117" s="64"/>
      <c r="C117" s="81"/>
      <c r="D117" s="81"/>
      <c r="E117" s="64"/>
      <c r="F117" s="64"/>
      <c r="G117" s="64"/>
      <c r="M117" s="129"/>
      <c r="N117" s="129"/>
      <c r="O117" s="129"/>
      <c r="P117" s="129"/>
      <c r="Q117" s="129"/>
      <c r="R117" s="129"/>
      <c r="S117" s="129"/>
      <c r="T117" s="129"/>
    </row>
    <row r="118" spans="1:20" s="21" customFormat="1" x14ac:dyDescent="0.35">
      <c r="A118" s="62"/>
      <c r="B118" s="64"/>
      <c r="C118" s="81"/>
      <c r="D118" s="81"/>
      <c r="E118" s="64"/>
      <c r="F118" s="64"/>
      <c r="G118" s="64"/>
      <c r="M118" s="129"/>
      <c r="N118" s="129"/>
      <c r="O118" s="129"/>
      <c r="P118" s="129"/>
      <c r="Q118" s="129"/>
      <c r="R118" s="129"/>
      <c r="S118" s="129"/>
      <c r="T118" s="129"/>
    </row>
    <row r="119" spans="1:20" s="21" customFormat="1" x14ac:dyDescent="0.35">
      <c r="A119" s="62"/>
      <c r="B119" s="64"/>
      <c r="C119" s="81"/>
      <c r="D119" s="81"/>
      <c r="E119" s="64"/>
      <c r="F119" s="64"/>
      <c r="G119" s="64"/>
      <c r="M119" s="129"/>
      <c r="N119" s="129"/>
      <c r="O119" s="129"/>
      <c r="P119" s="129"/>
      <c r="Q119" s="129"/>
      <c r="R119" s="129"/>
      <c r="S119" s="129"/>
      <c r="T119" s="129"/>
    </row>
    <row r="120" spans="1:20" s="21" customFormat="1" x14ac:dyDescent="0.35">
      <c r="A120" s="62"/>
      <c r="B120" s="63"/>
      <c r="C120" s="81"/>
      <c r="D120" s="81"/>
      <c r="E120" s="64"/>
      <c r="F120" s="63"/>
      <c r="G120" s="64"/>
      <c r="M120" s="129"/>
      <c r="N120" s="129"/>
      <c r="O120" s="129"/>
      <c r="P120" s="129"/>
      <c r="Q120" s="129"/>
      <c r="R120" s="129"/>
      <c r="S120" s="129"/>
      <c r="T120" s="129"/>
    </row>
    <row r="121" spans="1:20" s="21" customFormat="1" x14ac:dyDescent="0.35">
      <c r="A121" s="62"/>
      <c r="B121" s="64"/>
      <c r="C121" s="81"/>
      <c r="D121" s="81"/>
      <c r="E121" s="64"/>
      <c r="F121" s="64"/>
      <c r="G121" s="64"/>
      <c r="M121" s="129"/>
      <c r="N121" s="129"/>
      <c r="O121" s="129"/>
      <c r="P121" s="129"/>
      <c r="Q121" s="129"/>
      <c r="R121" s="129"/>
      <c r="S121" s="129"/>
      <c r="T121" s="129"/>
    </row>
    <row r="122" spans="1:20" s="21" customFormat="1" x14ac:dyDescent="0.35">
      <c r="A122" s="82"/>
      <c r="B122" s="83"/>
      <c r="C122" s="84"/>
      <c r="D122" s="84"/>
      <c r="E122" s="83"/>
      <c r="F122" s="83"/>
      <c r="G122" s="83"/>
      <c r="M122" s="129"/>
      <c r="N122" s="129"/>
      <c r="O122" s="129"/>
      <c r="P122" s="129"/>
      <c r="Q122" s="129"/>
      <c r="R122" s="129"/>
      <c r="S122" s="129"/>
      <c r="T122" s="129"/>
    </row>
    <row r="123" spans="1:20" s="21" customFormat="1" x14ac:dyDescent="0.35">
      <c r="A123" s="62"/>
      <c r="B123" s="64"/>
      <c r="C123" s="81"/>
      <c r="D123" s="81"/>
      <c r="E123" s="64"/>
      <c r="F123" s="64"/>
      <c r="G123" s="64"/>
      <c r="M123" s="129"/>
      <c r="N123" s="129"/>
      <c r="O123" s="129"/>
      <c r="P123" s="129"/>
      <c r="Q123" s="129"/>
      <c r="R123" s="129"/>
      <c r="S123" s="129"/>
      <c r="T123" s="129"/>
    </row>
    <row r="124" spans="1:20" s="21" customFormat="1" x14ac:dyDescent="0.35">
      <c r="A124" s="62"/>
      <c r="B124" s="63"/>
      <c r="C124" s="81"/>
      <c r="D124" s="81"/>
      <c r="E124" s="64"/>
      <c r="F124" s="63"/>
      <c r="G124" s="64"/>
      <c r="M124" s="129"/>
      <c r="N124" s="129"/>
      <c r="O124" s="129"/>
      <c r="P124" s="129"/>
      <c r="Q124" s="129"/>
      <c r="R124" s="129"/>
      <c r="S124" s="129"/>
      <c r="T124" s="129"/>
    </row>
  </sheetData>
  <sheetProtection algorithmName="SHA-512" hashValue="C/yZlSDf9tLD4DKAfXsvWvuegCHYYZIF1q72MXjUDM7uMOZLPEhcia6ynPoyAjaILiFXL7QPSM7VAfP9hfeOrw==" saltValue="lBBDZaTrtl1GZyPnmvQ5sw==" spinCount="100000" sheet="1" formatCells="0" formatColumns="0" formatRows="0"/>
  <mergeCells count="16">
    <mergeCell ref="C4:F4"/>
    <mergeCell ref="C1:F1"/>
    <mergeCell ref="G1:J1"/>
    <mergeCell ref="C2:F2"/>
    <mergeCell ref="G2:J2"/>
    <mergeCell ref="C3:F3"/>
    <mergeCell ref="C5:F5"/>
    <mergeCell ref="C6:F6"/>
    <mergeCell ref="C7:F7"/>
    <mergeCell ref="C8:F8"/>
    <mergeCell ref="A91:B91"/>
    <mergeCell ref="D91:E91"/>
    <mergeCell ref="A87:AA87"/>
    <mergeCell ref="A88:AA88"/>
    <mergeCell ref="A89:AA89"/>
    <mergeCell ref="K9:Z9"/>
  </mergeCells>
  <hyperlinks>
    <hyperlink ref="AA1" location="Master!A1" display="(Return to Master Tab)" xr:uid="{00000000-0004-0000-0F00-000000000000}"/>
  </hyperlinks>
  <pageMargins left="0.7" right="0.7" top="0.75" bottom="0.75" header="0.3" footer="0.3"/>
  <pageSetup scale="45" orientation="portrait" horizontalDpi="4294967293"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theme="3" tint="0.59999389629810485"/>
  </sheetPr>
  <dimension ref="A1:L170"/>
  <sheetViews>
    <sheetView showGridLines="0" showZeros="0" zoomScaleNormal="100" workbookViewId="0">
      <pane ySplit="12" topLeftCell="A13" activePane="bottomLeft" state="frozen"/>
      <selection activeCell="AI9" sqref="AI9"/>
      <selection pane="bottomLeft" activeCell="C19" sqref="C19"/>
    </sheetView>
  </sheetViews>
  <sheetFormatPr defaultColWidth="9.08984375" defaultRowHeight="14.5" x14ac:dyDescent="0.35"/>
  <cols>
    <col min="1" max="1" width="11.36328125" style="35" customWidth="1"/>
    <col min="2" max="2" width="43" style="35" bestFit="1" customWidth="1"/>
    <col min="3" max="3" width="12.81640625" style="35" bestFit="1" customWidth="1"/>
    <col min="4" max="4" width="16.26953125" style="35" customWidth="1"/>
    <col min="5" max="5" width="20" style="35" customWidth="1"/>
    <col min="6" max="6" width="21.08984375" style="35" customWidth="1"/>
    <col min="7" max="11" width="17.36328125" style="35" customWidth="1"/>
    <col min="12" max="12" width="13.08984375" style="35" customWidth="1"/>
    <col min="13" max="16384" width="9.08984375" style="35"/>
  </cols>
  <sheetData>
    <row r="1" spans="1:12" x14ac:dyDescent="0.35">
      <c r="A1" s="33" t="str">
        <f>Master!A3</f>
        <v xml:space="preserve">a. </v>
      </c>
      <c r="B1" s="33" t="str">
        <f>Master!B3</f>
        <v>Agency Name:</v>
      </c>
      <c r="C1" s="372">
        <f>Master!C3</f>
        <v>0</v>
      </c>
      <c r="D1" s="372"/>
      <c r="E1" s="372"/>
      <c r="F1" s="373" t="s">
        <v>155</v>
      </c>
      <c r="G1" s="373"/>
      <c r="H1" s="373"/>
      <c r="I1" s="373"/>
      <c r="L1" s="36" t="s">
        <v>39</v>
      </c>
    </row>
    <row r="2" spans="1:12" x14ac:dyDescent="0.35">
      <c r="A2" s="33" t="str">
        <f>Master!A4</f>
        <v xml:space="preserve">b. </v>
      </c>
      <c r="B2" s="33" t="str">
        <f>Master!B4</f>
        <v>Contract No.:</v>
      </c>
      <c r="C2" s="374">
        <f>Master!C4</f>
        <v>0</v>
      </c>
      <c r="D2" s="374"/>
      <c r="E2" s="374"/>
      <c r="F2" s="373" t="s">
        <v>121</v>
      </c>
      <c r="G2" s="373"/>
      <c r="H2" s="373"/>
      <c r="I2" s="373"/>
      <c r="L2" s="303">
        <f>Master!$G$1</f>
        <v>44176</v>
      </c>
    </row>
    <row r="3" spans="1:12" x14ac:dyDescent="0.35">
      <c r="A3" s="33" t="str">
        <f>Master!A5</f>
        <v xml:space="preserve">c. </v>
      </c>
      <c r="B3" s="33" t="str">
        <f>Master!B5</f>
        <v>Month/Year of :</v>
      </c>
      <c r="C3" s="375">
        <f>Master!C5</f>
        <v>0</v>
      </c>
      <c r="D3" s="374"/>
      <c r="E3" s="374"/>
      <c r="F3" s="373" t="s">
        <v>122</v>
      </c>
      <c r="G3" s="373"/>
      <c r="H3" s="373"/>
      <c r="I3" s="373"/>
      <c r="L3" s="37" t="str">
        <f>Master!$G$2</f>
        <v>Version: 3.4.47</v>
      </c>
    </row>
    <row r="4" spans="1:12" x14ac:dyDescent="0.35">
      <c r="A4" s="33" t="str">
        <f>Master!A6</f>
        <v xml:space="preserve">d.  </v>
      </c>
      <c r="B4" s="33" t="str">
        <f>Master!B6</f>
        <v># months in the contract:</v>
      </c>
      <c r="C4" s="374">
        <f>Master!C6</f>
        <v>0</v>
      </c>
      <c r="D4" s="374"/>
      <c r="E4" s="374"/>
      <c r="H4" s="38"/>
    </row>
    <row r="5" spans="1:12" x14ac:dyDescent="0.35">
      <c r="A5" s="33" t="str">
        <f>Master!A7</f>
        <v>e.</v>
      </c>
      <c r="B5" s="33" t="str">
        <f>Master!B7</f>
        <v># months remaining (including month in c.):</v>
      </c>
      <c r="C5" s="374">
        <f>Master!C7</f>
        <v>0</v>
      </c>
      <c r="D5" s="374"/>
      <c r="E5" s="374"/>
    </row>
    <row r="6" spans="1:12" x14ac:dyDescent="0.35">
      <c r="A6" s="33" t="str">
        <f>Master!A8</f>
        <v xml:space="preserve">f.  </v>
      </c>
      <c r="B6" s="33" t="str">
        <f>Master!B8</f>
        <v># months incurred (including month in c.):</v>
      </c>
      <c r="C6" s="374">
        <f>Master!C8</f>
        <v>0</v>
      </c>
      <c r="D6" s="374"/>
      <c r="E6" s="374"/>
    </row>
    <row r="7" spans="1:12" x14ac:dyDescent="0.35">
      <c r="A7" s="33" t="str">
        <f>Master!A9</f>
        <v xml:space="preserve">g.  </v>
      </c>
      <c r="B7" s="33" t="str">
        <f>Master!B9</f>
        <v>Federal ID:</v>
      </c>
      <c r="C7" s="374">
        <f>Master!C9</f>
        <v>0</v>
      </c>
      <c r="D7" s="374"/>
      <c r="E7" s="374"/>
    </row>
    <row r="8" spans="1:12" x14ac:dyDescent="0.35">
      <c r="A8" s="33" t="str">
        <f>Master!A10</f>
        <v>h.</v>
      </c>
      <c r="B8" s="33" t="str">
        <f>Master!B10</f>
        <v>Address:</v>
      </c>
      <c r="C8" s="374">
        <f>Master!C10</f>
        <v>0</v>
      </c>
      <c r="D8" s="374"/>
      <c r="E8" s="374"/>
      <c r="F8" s="85"/>
      <c r="G8" s="85"/>
      <c r="H8" s="85"/>
      <c r="I8" s="85"/>
    </row>
    <row r="10" spans="1:12" ht="42" customHeight="1" x14ac:dyDescent="0.35">
      <c r="A10" s="42" t="s">
        <v>165</v>
      </c>
      <c r="B10" s="86" t="s">
        <v>163</v>
      </c>
      <c r="C10" s="42" t="s">
        <v>47</v>
      </c>
      <c r="D10" s="86" t="s">
        <v>123</v>
      </c>
      <c r="E10" s="86" t="s">
        <v>164</v>
      </c>
      <c r="F10" s="42" t="s">
        <v>54</v>
      </c>
      <c r="G10" s="87" t="s">
        <v>124</v>
      </c>
      <c r="H10" s="86" t="s">
        <v>125</v>
      </c>
      <c r="I10" s="86" t="s">
        <v>126</v>
      </c>
      <c r="J10" s="86" t="s">
        <v>127</v>
      </c>
      <c r="K10" s="86" t="s">
        <v>128</v>
      </c>
      <c r="L10" s="86" t="s">
        <v>129</v>
      </c>
    </row>
    <row r="11" spans="1:12" ht="22.5" customHeight="1" x14ac:dyDescent="0.35">
      <c r="A11" s="88"/>
      <c r="B11" s="88"/>
      <c r="C11" s="44"/>
      <c r="D11" s="89" t="s">
        <v>130</v>
      </c>
      <c r="E11" s="89" t="s">
        <v>130</v>
      </c>
      <c r="F11" s="46" t="s">
        <v>131</v>
      </c>
      <c r="G11" s="90" t="s">
        <v>132</v>
      </c>
      <c r="H11" s="89" t="s">
        <v>133</v>
      </c>
      <c r="I11" s="91" t="s">
        <v>134</v>
      </c>
      <c r="J11" s="89" t="s">
        <v>135</v>
      </c>
      <c r="K11" s="92" t="s">
        <v>136</v>
      </c>
      <c r="L11" s="93" t="s">
        <v>137</v>
      </c>
    </row>
    <row r="12" spans="1:12" x14ac:dyDescent="0.35">
      <c r="A12" s="94">
        <v>1</v>
      </c>
      <c r="B12" s="94">
        <v>2</v>
      </c>
      <c r="C12" s="47">
        <v>3</v>
      </c>
      <c r="D12" s="94">
        <v>4</v>
      </c>
      <c r="E12" s="94">
        <v>5</v>
      </c>
      <c r="F12" s="94">
        <v>6</v>
      </c>
      <c r="G12" s="94">
        <v>7</v>
      </c>
      <c r="H12" s="94">
        <v>8</v>
      </c>
      <c r="I12" s="94">
        <v>9</v>
      </c>
      <c r="J12" s="94">
        <v>10</v>
      </c>
      <c r="K12" s="94">
        <v>11</v>
      </c>
      <c r="L12" s="94">
        <v>12</v>
      </c>
    </row>
    <row r="13" spans="1:12" ht="9" customHeight="1" x14ac:dyDescent="0.35">
      <c r="A13" s="62"/>
      <c r="B13" s="63"/>
      <c r="C13" s="63"/>
      <c r="D13" s="64"/>
    </row>
    <row r="14" spans="1:12" ht="15.75" customHeight="1" x14ac:dyDescent="0.35">
      <c r="A14" s="48"/>
      <c r="B14" s="137" t="s">
        <v>432</v>
      </c>
      <c r="C14" s="63"/>
      <c r="D14" s="64"/>
    </row>
    <row r="15" spans="1:12" x14ac:dyDescent="0.35">
      <c r="A15" s="51">
        <f>'CSA Wrksht'!A15</f>
        <v>18</v>
      </c>
      <c r="B15" s="123" t="str">
        <f>'CSA Wrksht'!B15</f>
        <v>Residential Level 1</v>
      </c>
      <c r="C15" s="123" t="str">
        <f>'CSA Wrksht'!F15</f>
        <v>Days</v>
      </c>
      <c r="D15" s="240">
        <f>VLOOKUP(B15,'CS and Rates'!$B$1:$D$77,3,FALSE)</f>
        <v>247.71</v>
      </c>
      <c r="E15" s="96"/>
      <c r="F15" s="97">
        <f>'CSA Wrksht'!AA15</f>
        <v>0</v>
      </c>
      <c r="G15" s="98">
        <f>D15*F15</f>
        <v>0</v>
      </c>
      <c r="H15" s="101"/>
      <c r="I15" s="99">
        <f t="shared" ref="I15:I23" si="0">ROUND(G15-H15,2)</f>
        <v>0</v>
      </c>
      <c r="J15" s="100" t="str">
        <f t="shared" ref="J15:J23" si="1">IF(E15="","XXXXXXXXXX",ROUND(MAX((E15/$C$4*$C$6)-H15,(E15-H15)/$C$5),2))</f>
        <v>XXXXXXXXXX</v>
      </c>
      <c r="K15" s="101"/>
      <c r="L15" s="163">
        <f t="shared" ref="L15:L23" si="2">IF(D15="",0,IF(D15=0,0,K15/D15))</f>
        <v>0</v>
      </c>
    </row>
    <row r="16" spans="1:12" x14ac:dyDescent="0.35">
      <c r="A16" s="51">
        <f>'CSA Wrksht'!A16</f>
        <v>19</v>
      </c>
      <c r="B16" s="123" t="str">
        <f>'CSA Wrksht'!B16</f>
        <v>Residential Level 2</v>
      </c>
      <c r="C16" s="123" t="str">
        <f>'CSA Wrksht'!F16</f>
        <v>Days</v>
      </c>
      <c r="D16" s="240">
        <f>VLOOKUP(B16,'CS and Rates'!$B$1:$D$77,3,FALSE)</f>
        <v>206.93</v>
      </c>
      <c r="E16" s="96"/>
      <c r="F16" s="97">
        <f>'CSA Wrksht'!AA16</f>
        <v>0</v>
      </c>
      <c r="G16" s="98">
        <f t="shared" ref="G16:G81" si="3">D16*F16</f>
        <v>0</v>
      </c>
      <c r="H16" s="101"/>
      <c r="I16" s="99">
        <f t="shared" si="0"/>
        <v>0</v>
      </c>
      <c r="J16" s="100" t="str">
        <f t="shared" si="1"/>
        <v>XXXXXXXXXX</v>
      </c>
      <c r="K16" s="101"/>
      <c r="L16" s="163">
        <f t="shared" si="2"/>
        <v>0</v>
      </c>
    </row>
    <row r="17" spans="1:12" x14ac:dyDescent="0.35">
      <c r="A17" s="51">
        <f>'CSA Wrksht'!A17</f>
        <v>20</v>
      </c>
      <c r="B17" s="123" t="str">
        <f>'CSA Wrksht'!B17</f>
        <v>Residential Level 3</v>
      </c>
      <c r="C17" s="123" t="str">
        <f>'CSA Wrksht'!F17</f>
        <v>Days</v>
      </c>
      <c r="D17" s="240">
        <f>VLOOKUP(B17,'CS and Rates'!$B$1:$D$77,3,FALSE)</f>
        <v>123.21</v>
      </c>
      <c r="E17" s="96"/>
      <c r="F17" s="97">
        <f>'CSA Wrksht'!AA17</f>
        <v>0</v>
      </c>
      <c r="G17" s="98">
        <f t="shared" si="3"/>
        <v>0</v>
      </c>
      <c r="H17" s="101"/>
      <c r="I17" s="99">
        <f t="shared" si="0"/>
        <v>0</v>
      </c>
      <c r="J17" s="100" t="str">
        <f t="shared" si="1"/>
        <v>XXXXXXXXXX</v>
      </c>
      <c r="K17" s="101"/>
      <c r="L17" s="163">
        <f t="shared" si="2"/>
        <v>0</v>
      </c>
    </row>
    <row r="18" spans="1:12" x14ac:dyDescent="0.35">
      <c r="A18" s="51">
        <f>'CSA Wrksht'!A18</f>
        <v>21</v>
      </c>
      <c r="B18" s="123" t="str">
        <f>'CSA Wrksht'!B18</f>
        <v>Residential Level 4</v>
      </c>
      <c r="C18" s="123" t="str">
        <f>'CSA Wrksht'!F18</f>
        <v>Days</v>
      </c>
      <c r="D18" s="240">
        <f>VLOOKUP(B18,'CS and Rates'!$B$1:$D$77,3,FALSE)</f>
        <v>73.400000000000006</v>
      </c>
      <c r="E18" s="96"/>
      <c r="F18" s="97">
        <f>'CSA Wrksht'!AA18</f>
        <v>0</v>
      </c>
      <c r="G18" s="98">
        <f t="shared" si="3"/>
        <v>0</v>
      </c>
      <c r="H18" s="101"/>
      <c r="I18" s="99">
        <f t="shared" si="0"/>
        <v>0</v>
      </c>
      <c r="J18" s="100" t="str">
        <f t="shared" si="1"/>
        <v>XXXXXXXXXX</v>
      </c>
      <c r="K18" s="101"/>
      <c r="L18" s="163">
        <f t="shared" si="2"/>
        <v>0</v>
      </c>
    </row>
    <row r="19" spans="1:12" x14ac:dyDescent="0.35">
      <c r="A19" s="51">
        <f>'CSA Wrksht'!A19</f>
        <v>36</v>
      </c>
      <c r="B19" s="123" t="str">
        <f>'CSA Wrksht'!B19</f>
        <v>Room &amp; Board Level 1</v>
      </c>
      <c r="C19" s="123" t="str">
        <f>'CSA Wrksht'!F19</f>
        <v>Days</v>
      </c>
      <c r="D19" s="240">
        <f>VLOOKUP(B19,'CS and Rates'!$B$1:$D$77,3,FALSE)</f>
        <v>135.07</v>
      </c>
      <c r="E19" s="96"/>
      <c r="F19" s="97">
        <f>'CSA Wrksht'!AA19</f>
        <v>0</v>
      </c>
      <c r="G19" s="98">
        <f t="shared" si="3"/>
        <v>0</v>
      </c>
      <c r="H19" s="101"/>
      <c r="I19" s="99">
        <f t="shared" si="0"/>
        <v>0</v>
      </c>
      <c r="J19" s="100" t="str">
        <f t="shared" si="1"/>
        <v>XXXXXXXXXX</v>
      </c>
      <c r="K19" s="101"/>
      <c r="L19" s="163">
        <f t="shared" si="2"/>
        <v>0</v>
      </c>
    </row>
    <row r="20" spans="1:12" x14ac:dyDescent="0.35">
      <c r="A20" s="51">
        <f>'CSA Wrksht'!A20</f>
        <v>37</v>
      </c>
      <c r="B20" s="123" t="str">
        <f>'CSA Wrksht'!B20</f>
        <v>Room &amp; Board Level 2</v>
      </c>
      <c r="C20" s="123" t="str">
        <f>'CSA Wrksht'!F20</f>
        <v>Days</v>
      </c>
      <c r="D20" s="240">
        <f>VLOOKUP(B20,'CS and Rates'!$B$1:$D$77,3,FALSE)</f>
        <v>103.72</v>
      </c>
      <c r="E20" s="96"/>
      <c r="F20" s="97">
        <f>'CSA Wrksht'!AA20</f>
        <v>0</v>
      </c>
      <c r="G20" s="98">
        <f t="shared" si="3"/>
        <v>0</v>
      </c>
      <c r="H20" s="101"/>
      <c r="I20" s="99">
        <f t="shared" si="0"/>
        <v>0</v>
      </c>
      <c r="J20" s="100" t="str">
        <f t="shared" si="1"/>
        <v>XXXXXXXXXX</v>
      </c>
      <c r="K20" s="101"/>
      <c r="L20" s="163">
        <f t="shared" si="2"/>
        <v>0</v>
      </c>
    </row>
    <row r="21" spans="1:12" x14ac:dyDescent="0.35">
      <c r="A21" s="51">
        <f>'CSA Wrksht'!A21</f>
        <v>38</v>
      </c>
      <c r="B21" s="123" t="str">
        <f>'CSA Wrksht'!B21</f>
        <v>Room &amp; Board Level 3</v>
      </c>
      <c r="C21" s="123" t="str">
        <f>'CSA Wrksht'!F21</f>
        <v>Days</v>
      </c>
      <c r="D21" s="240">
        <f>VLOOKUP(B21,'CS and Rates'!$B$1:$D$77,3,FALSE)</f>
        <v>67.849999999999994</v>
      </c>
      <c r="E21" s="96"/>
      <c r="F21" s="97">
        <f>'CSA Wrksht'!AA21</f>
        <v>0</v>
      </c>
      <c r="G21" s="98">
        <f t="shared" si="3"/>
        <v>0</v>
      </c>
      <c r="H21" s="101"/>
      <c r="I21" s="99">
        <f t="shared" si="0"/>
        <v>0</v>
      </c>
      <c r="J21" s="100" t="str">
        <f t="shared" si="1"/>
        <v>XXXXXXXXXX</v>
      </c>
      <c r="K21" s="101"/>
      <c r="L21" s="163">
        <f t="shared" si="2"/>
        <v>0</v>
      </c>
    </row>
    <row r="22" spans="1:12" x14ac:dyDescent="0.35">
      <c r="A22" s="51">
        <f>'CSA Wrksht'!A22</f>
        <v>0</v>
      </c>
      <c r="B22" s="59">
        <f>'CSA Wrksht'!B22</f>
        <v>0</v>
      </c>
      <c r="C22" s="134">
        <f>'CSA Wrksht'!F22</f>
        <v>0</v>
      </c>
      <c r="D22" s="190"/>
      <c r="E22" s="96"/>
      <c r="F22" s="97">
        <f>'CSA Wrksht'!AA22</f>
        <v>0</v>
      </c>
      <c r="G22" s="98">
        <f t="shared" si="3"/>
        <v>0</v>
      </c>
      <c r="H22" s="101"/>
      <c r="I22" s="99">
        <f t="shared" si="0"/>
        <v>0</v>
      </c>
      <c r="J22" s="100" t="str">
        <f t="shared" si="1"/>
        <v>XXXXXXXXXX</v>
      </c>
      <c r="K22" s="101"/>
      <c r="L22" s="163">
        <f t="shared" si="2"/>
        <v>0</v>
      </c>
    </row>
    <row r="23" spans="1:12" ht="15.75" customHeight="1" x14ac:dyDescent="0.35">
      <c r="A23" s="51">
        <f>'CSA Wrksht'!A23</f>
        <v>0</v>
      </c>
      <c r="B23" s="59">
        <f>'CSA Wrksht'!B23</f>
        <v>0</v>
      </c>
      <c r="C23" s="134">
        <f>'CSA Wrksht'!F23</f>
        <v>0</v>
      </c>
      <c r="D23" s="190"/>
      <c r="E23" s="96"/>
      <c r="F23" s="97">
        <f>'CSA Wrksht'!AA23</f>
        <v>0</v>
      </c>
      <c r="G23" s="98">
        <f t="shared" si="3"/>
        <v>0</v>
      </c>
      <c r="H23" s="101"/>
      <c r="I23" s="99">
        <f t="shared" si="0"/>
        <v>0</v>
      </c>
      <c r="J23" s="100" t="str">
        <f t="shared" si="1"/>
        <v>XXXXXXXXXX</v>
      </c>
      <c r="K23" s="101"/>
      <c r="L23" s="163">
        <f t="shared" si="2"/>
        <v>0</v>
      </c>
    </row>
    <row r="24" spans="1:12" ht="6.75" customHeight="1" x14ac:dyDescent="0.35">
      <c r="A24" s="62">
        <f>'CSA Wrksht'!A24</f>
        <v>0</v>
      </c>
      <c r="B24" s="63">
        <f>'CSA Wrksht'!B24</f>
        <v>0</v>
      </c>
      <c r="C24" s="63">
        <f>'CSA Wrksht'!F24</f>
        <v>0</v>
      </c>
      <c r="D24" s="64"/>
      <c r="J24" s="102"/>
    </row>
    <row r="25" spans="1:12" ht="15" customHeight="1" thickBot="1" x14ac:dyDescent="0.4">
      <c r="A25" s="153" t="s">
        <v>289</v>
      </c>
      <c r="B25" s="104" t="s">
        <v>432</v>
      </c>
      <c r="C25" s="104"/>
      <c r="D25" s="105"/>
      <c r="E25" s="106"/>
      <c r="F25" s="107">
        <f>SUM(F14:F24)</f>
        <v>0</v>
      </c>
      <c r="G25" s="133">
        <f>SUM(G14:G24)</f>
        <v>0</v>
      </c>
      <c r="H25" s="133">
        <f t="shared" ref="H25:I25" si="4">SUM(H14:H24)</f>
        <v>0</v>
      </c>
      <c r="I25" s="133">
        <f t="shared" si="4"/>
        <v>0</v>
      </c>
      <c r="J25" s="200">
        <f>IFERROR(ROUND(MAX((E25/$C$4*$C$6)-H25,(E25-H25)/$C$5),2),0)</f>
        <v>0</v>
      </c>
      <c r="K25" s="109">
        <f t="shared" ref="K25:L25" si="5">SUM(K14:K24)</f>
        <v>0</v>
      </c>
      <c r="L25" s="107">
        <f t="shared" si="5"/>
        <v>0</v>
      </c>
    </row>
    <row r="26" spans="1:12" ht="15" customHeight="1" thickBot="1" x14ac:dyDescent="0.4">
      <c r="A26" s="77">
        <f>'CSA Wrksht'!A26</f>
        <v>0</v>
      </c>
      <c r="B26" s="78">
        <f>'CSA Wrksht'!B26</f>
        <v>0</v>
      </c>
      <c r="C26" s="137">
        <f>'CSA Wrksht'!F26</f>
        <v>0</v>
      </c>
      <c r="D26" s="77"/>
      <c r="E26" s="110" t="str">
        <f>IF((SUM(E14:E24))&gt;E25,"Please check funding above","")</f>
        <v/>
      </c>
      <c r="K26" s="111">
        <f>MIN(J25,I25)</f>
        <v>0</v>
      </c>
      <c r="L26" s="112" t="s">
        <v>138</v>
      </c>
    </row>
    <row r="27" spans="1:12" ht="16.5" customHeight="1" x14ac:dyDescent="0.35">
      <c r="A27" s="152"/>
      <c r="B27" s="50" t="s">
        <v>421</v>
      </c>
      <c r="C27" s="63"/>
      <c r="D27" s="64"/>
    </row>
    <row r="28" spans="1:12" x14ac:dyDescent="0.35">
      <c r="A28" s="51">
        <f>'CSA Wrksht'!A28</f>
        <v>29</v>
      </c>
      <c r="B28" s="123" t="str">
        <f>'CSA Wrksht'!B28</f>
        <v>Aftercare -  Individual</v>
      </c>
      <c r="C28" s="123" t="str">
        <f>'CSA Wrksht'!F28</f>
        <v>Hours</v>
      </c>
      <c r="D28" s="240">
        <f>VLOOKUP(B28,'CS and Rates'!$B$1:$D$77,3,FALSE)</f>
        <v>62.57</v>
      </c>
      <c r="E28" s="96"/>
      <c r="F28" s="97">
        <f>'CSA Wrksht'!AA28</f>
        <v>0</v>
      </c>
      <c r="G28" s="98">
        <f t="shared" si="3"/>
        <v>0</v>
      </c>
      <c r="H28" s="101"/>
      <c r="I28" s="99">
        <f t="shared" ref="I28:I60" si="6">ROUND(G28-H28,2)</f>
        <v>0</v>
      </c>
      <c r="J28" s="100" t="str">
        <f t="shared" ref="J28:J60" si="7">IF(E28="","XXXXXXXXXX",ROUND(MAX((E28/$C$4*$C$6)-H28,(E28-H28)/$C$5),2))</f>
        <v>XXXXXXXXXX</v>
      </c>
      <c r="K28" s="101"/>
      <c r="L28" s="163">
        <f t="shared" ref="L28:L60" si="8">IF(D28="",0,IF(D28=0,0,K28/D28))</f>
        <v>0</v>
      </c>
    </row>
    <row r="29" spans="1:12" x14ac:dyDescent="0.35">
      <c r="A29" s="51">
        <f>'CSA Wrksht'!A29</f>
        <v>43</v>
      </c>
      <c r="B29" s="123" t="str">
        <f>'CSA Wrksht'!B29</f>
        <v>Aftercare - Group</v>
      </c>
      <c r="C29" s="123" t="str">
        <f>'CSA Wrksht'!F29</f>
        <v>Hours</v>
      </c>
      <c r="D29" s="240">
        <f>VLOOKUP(B29,'CS and Rates'!$B$1:$D$77,3,FALSE)</f>
        <v>15.64</v>
      </c>
      <c r="E29" s="96"/>
      <c r="F29" s="97">
        <f>'CSA Wrksht'!AA29</f>
        <v>0</v>
      </c>
      <c r="G29" s="98">
        <f t="shared" si="3"/>
        <v>0</v>
      </c>
      <c r="H29" s="101"/>
      <c r="I29" s="99">
        <f t="shared" si="6"/>
        <v>0</v>
      </c>
      <c r="J29" s="100" t="str">
        <f t="shared" si="7"/>
        <v>XXXXXXXXXX</v>
      </c>
      <c r="K29" s="101"/>
      <c r="L29" s="163">
        <f t="shared" si="8"/>
        <v>0</v>
      </c>
    </row>
    <row r="30" spans="1:12" x14ac:dyDescent="0.35">
      <c r="A30" s="51">
        <f>'CSA Wrksht'!A30</f>
        <v>1</v>
      </c>
      <c r="B30" s="123" t="str">
        <f>'CSA Wrksht'!B30</f>
        <v>Assessment</v>
      </c>
      <c r="C30" s="123" t="str">
        <f>'CSA Wrksht'!F30</f>
        <v>Hours</v>
      </c>
      <c r="D30" s="240">
        <f>VLOOKUP(B30,'CS and Rates'!$B$1:$D$77,3,FALSE)</f>
        <v>89.4</v>
      </c>
      <c r="E30" s="96"/>
      <c r="F30" s="97">
        <f>'CSA Wrksht'!AA30</f>
        <v>0</v>
      </c>
      <c r="G30" s="98">
        <f t="shared" si="3"/>
        <v>0</v>
      </c>
      <c r="H30" s="101"/>
      <c r="I30" s="99">
        <f t="shared" si="6"/>
        <v>0</v>
      </c>
      <c r="J30" s="100" t="str">
        <f t="shared" si="7"/>
        <v>XXXXXXXXXX</v>
      </c>
      <c r="K30" s="101"/>
      <c r="L30" s="163">
        <f t="shared" si="8"/>
        <v>0</v>
      </c>
    </row>
    <row r="31" spans="1:12" x14ac:dyDescent="0.35">
      <c r="A31" s="51">
        <f>'CSA Wrksht'!A31</f>
        <v>2</v>
      </c>
      <c r="B31" s="123" t="str">
        <f>'CSA Wrksht'!B31</f>
        <v>Case Management</v>
      </c>
      <c r="C31" s="123" t="str">
        <f>'CSA Wrksht'!F31</f>
        <v>Hours</v>
      </c>
      <c r="D31" s="240">
        <f>VLOOKUP(B31,'CS and Rates'!$B$1:$D$77,3,FALSE)</f>
        <v>71.12</v>
      </c>
      <c r="E31" s="96"/>
      <c r="F31" s="97">
        <f>'CSA Wrksht'!AA31</f>
        <v>0</v>
      </c>
      <c r="G31" s="98">
        <f t="shared" si="3"/>
        <v>0</v>
      </c>
      <c r="H31" s="101"/>
      <c r="I31" s="99">
        <f t="shared" si="6"/>
        <v>0</v>
      </c>
      <c r="J31" s="100" t="str">
        <f t="shared" si="7"/>
        <v>XXXXXXXXXX</v>
      </c>
      <c r="K31" s="101"/>
      <c r="L31" s="163">
        <f t="shared" si="8"/>
        <v>0</v>
      </c>
    </row>
    <row r="32" spans="1:12" ht="15" customHeight="1" x14ac:dyDescent="0.35">
      <c r="A32" s="51">
        <f>'CSA Wrksht'!A32</f>
        <v>5</v>
      </c>
      <c r="B32" s="123" t="str">
        <f>'CSA Wrksht'!B32</f>
        <v>Day Care Services</v>
      </c>
      <c r="C32" s="123" t="str">
        <f>'CSA Wrksht'!F32</f>
        <v>Hours</v>
      </c>
      <c r="D32" s="240">
        <f>VLOOKUP(B32,'CS and Rates'!$B$1:$D$77,3,FALSE)</f>
        <v>52.42</v>
      </c>
      <c r="E32" s="96"/>
      <c r="F32" s="97">
        <f>'CSA Wrksht'!AA32</f>
        <v>0</v>
      </c>
      <c r="G32" s="98">
        <f t="shared" si="3"/>
        <v>0</v>
      </c>
      <c r="H32" s="101"/>
      <c r="I32" s="99">
        <f t="shared" si="6"/>
        <v>0</v>
      </c>
      <c r="J32" s="100" t="str">
        <f t="shared" si="7"/>
        <v>XXXXXXXXXX</v>
      </c>
      <c r="K32" s="101"/>
      <c r="L32" s="163">
        <f t="shared" si="8"/>
        <v>0</v>
      </c>
    </row>
    <row r="33" spans="1:12" x14ac:dyDescent="0.35">
      <c r="A33" s="51">
        <f>'CSA Wrksht'!A33</f>
        <v>6</v>
      </c>
      <c r="B33" s="123" t="str">
        <f>'CSA Wrksht'!B33</f>
        <v>Day Treatment</v>
      </c>
      <c r="C33" s="123" t="str">
        <f>'CSA Wrksht'!F33</f>
        <v>Days</v>
      </c>
      <c r="D33" s="240">
        <f>VLOOKUP(B33,'CS and Rates'!$B$1:$D$77,3,FALSE)</f>
        <v>52.42</v>
      </c>
      <c r="E33" s="96"/>
      <c r="F33" s="97">
        <f>'CSA Wrksht'!AA33</f>
        <v>0</v>
      </c>
      <c r="G33" s="98">
        <f t="shared" si="3"/>
        <v>0</v>
      </c>
      <c r="H33" s="101"/>
      <c r="I33" s="99">
        <f t="shared" si="6"/>
        <v>0</v>
      </c>
      <c r="J33" s="100" t="str">
        <f t="shared" si="7"/>
        <v>XXXXXXXXXX</v>
      </c>
      <c r="K33" s="101"/>
      <c r="L33" s="163">
        <f t="shared" si="8"/>
        <v>0</v>
      </c>
    </row>
    <row r="34" spans="1:12" x14ac:dyDescent="0.35">
      <c r="A34" s="51">
        <f>'CSA Wrksht'!A35</f>
        <v>28</v>
      </c>
      <c r="B34" s="123" t="str">
        <f>'CSA Wrksht'!B35</f>
        <v>Incidental Expenses</v>
      </c>
      <c r="C34" s="123" t="str">
        <f>'CSA Wrksht'!F35</f>
        <v>1 Unit = $1.00</v>
      </c>
      <c r="D34" s="240">
        <f>VLOOKUP(B34,'CS and Rates'!$B$1:$D$77,3,FALSE)</f>
        <v>1</v>
      </c>
      <c r="E34" s="96"/>
      <c r="F34" s="97">
        <f>'CSA Wrksht'!AA35</f>
        <v>0</v>
      </c>
      <c r="G34" s="98">
        <f t="shared" si="3"/>
        <v>0</v>
      </c>
      <c r="H34" s="101"/>
      <c r="I34" s="99">
        <f t="shared" si="6"/>
        <v>0</v>
      </c>
      <c r="J34" s="100" t="str">
        <f t="shared" si="7"/>
        <v>XXXXXXXXXX</v>
      </c>
      <c r="K34" s="101"/>
      <c r="L34" s="163">
        <f t="shared" si="8"/>
        <v>0</v>
      </c>
    </row>
    <row r="35" spans="1:12" x14ac:dyDescent="0.35">
      <c r="A35" s="51">
        <f>'CSA Wrksht'!A36</f>
        <v>30</v>
      </c>
      <c r="B35" s="123" t="str">
        <f>'CSA Wrksht'!B36</f>
        <v>Information and Referal</v>
      </c>
      <c r="C35" s="123" t="str">
        <f>'CSA Wrksht'!F36</f>
        <v>Hours</v>
      </c>
      <c r="D35" s="240">
        <f>VLOOKUP(B35,'CS and Rates'!$B$1:$D$77,3,FALSE)</f>
        <v>32.03</v>
      </c>
      <c r="E35" s="96"/>
      <c r="F35" s="97">
        <f>'CSA Wrksht'!AA36</f>
        <v>0</v>
      </c>
      <c r="G35" s="98">
        <f>D35*F35</f>
        <v>0</v>
      </c>
      <c r="H35" s="101"/>
      <c r="I35" s="99">
        <f>ROUND(G35-H35,2)</f>
        <v>0</v>
      </c>
      <c r="J35" s="100" t="str">
        <f>IF(E35="","XXXXXXXXXX",ROUND(MAX((E35/$C$4*$C$6)-H35,(E35-H35)/$C$5),2))</f>
        <v>XXXXXXXXXX</v>
      </c>
      <c r="K35" s="101"/>
      <c r="L35" s="163">
        <f t="shared" si="8"/>
        <v>0</v>
      </c>
    </row>
    <row r="36" spans="1:12" x14ac:dyDescent="0.35">
      <c r="A36" s="51">
        <f>'CSA Wrksht'!A37</f>
        <v>8</v>
      </c>
      <c r="B36" s="123" t="str">
        <f>'CSA Wrksht'!B37</f>
        <v>In-Home &amp; On Site</v>
      </c>
      <c r="C36" s="123" t="str">
        <f>'CSA Wrksht'!F37</f>
        <v>Hours</v>
      </c>
      <c r="D36" s="240">
        <f>VLOOKUP(B36,'CS and Rates'!$B$1:$D$77,3,FALSE)</f>
        <v>84.53</v>
      </c>
      <c r="E36" s="96"/>
      <c r="F36" s="97">
        <f>'CSA Wrksht'!AA37</f>
        <v>0</v>
      </c>
      <c r="G36" s="98">
        <f t="shared" si="3"/>
        <v>0</v>
      </c>
      <c r="H36" s="101"/>
      <c r="I36" s="99">
        <f t="shared" si="6"/>
        <v>0</v>
      </c>
      <c r="J36" s="100" t="str">
        <f t="shared" si="7"/>
        <v>XXXXXXXXXX</v>
      </c>
      <c r="K36" s="101"/>
      <c r="L36" s="163">
        <f t="shared" si="8"/>
        <v>0</v>
      </c>
    </row>
    <row r="37" spans="1:12" x14ac:dyDescent="0.35">
      <c r="A37" s="51">
        <f>'CSA Wrksht'!A38</f>
        <v>42</v>
      </c>
      <c r="B37" s="123" t="str">
        <f>'CSA Wrksht'!B38</f>
        <v>Intervention - Group</v>
      </c>
      <c r="C37" s="123" t="str">
        <f>'CSA Wrksht'!F38</f>
        <v>Hours</v>
      </c>
      <c r="D37" s="240">
        <f>VLOOKUP(B37,'CS and Rates'!$B$1:$D$77,3,FALSE)</f>
        <v>18.62</v>
      </c>
      <c r="E37" s="96"/>
      <c r="F37" s="97">
        <f>'CSA Wrksht'!AA38</f>
        <v>0</v>
      </c>
      <c r="G37" s="98">
        <f t="shared" si="3"/>
        <v>0</v>
      </c>
      <c r="H37" s="101"/>
      <c r="I37" s="99">
        <f t="shared" si="6"/>
        <v>0</v>
      </c>
      <c r="J37" s="100" t="str">
        <f t="shared" si="7"/>
        <v>XXXXXXXXXX</v>
      </c>
      <c r="K37" s="101"/>
      <c r="L37" s="163">
        <f t="shared" si="8"/>
        <v>0</v>
      </c>
    </row>
    <row r="38" spans="1:12" x14ac:dyDescent="0.35">
      <c r="A38" s="51">
        <f>'CSA Wrksht'!A39</f>
        <v>11</v>
      </c>
      <c r="B38" s="123" t="str">
        <f>'CSA Wrksht'!B39</f>
        <v>Intervention - Individual</v>
      </c>
      <c r="C38" s="123" t="str">
        <f>'CSA Wrksht'!F39</f>
        <v>Hours</v>
      </c>
      <c r="D38" s="240">
        <f>VLOOKUP(B38,'CS and Rates'!$B$1:$D$77,3,FALSE)</f>
        <v>74.48</v>
      </c>
      <c r="E38" s="96"/>
      <c r="F38" s="97">
        <f>'CSA Wrksht'!AA39</f>
        <v>0</v>
      </c>
      <c r="G38" s="98">
        <f t="shared" si="3"/>
        <v>0</v>
      </c>
      <c r="H38" s="101"/>
      <c r="I38" s="99">
        <f t="shared" si="6"/>
        <v>0</v>
      </c>
      <c r="J38" s="100" t="str">
        <f t="shared" si="7"/>
        <v>XXXXXXXXXX</v>
      </c>
      <c r="K38" s="101"/>
      <c r="L38" s="163">
        <f t="shared" si="8"/>
        <v>0</v>
      </c>
    </row>
    <row r="39" spans="1:12" x14ac:dyDescent="0.35">
      <c r="A39" s="51">
        <f>'CSA Wrksht'!A40</f>
        <v>12</v>
      </c>
      <c r="B39" s="123" t="str">
        <f>'CSA Wrksht'!B40</f>
        <v>Medical Services</v>
      </c>
      <c r="C39" s="123" t="str">
        <f>'CSA Wrksht'!F40</f>
        <v>Hours</v>
      </c>
      <c r="D39" s="240">
        <f>VLOOKUP(B39,'CS and Rates'!$B$1:$D$77,3,FALSE)</f>
        <v>378.79</v>
      </c>
      <c r="E39" s="96"/>
      <c r="F39" s="97">
        <f>'CSA Wrksht'!AA40</f>
        <v>0</v>
      </c>
      <c r="G39" s="98">
        <f t="shared" si="3"/>
        <v>0</v>
      </c>
      <c r="H39" s="101"/>
      <c r="I39" s="99">
        <f t="shared" si="6"/>
        <v>0</v>
      </c>
      <c r="J39" s="100" t="str">
        <f t="shared" si="7"/>
        <v>XXXXXXXXXX</v>
      </c>
      <c r="K39" s="101"/>
      <c r="L39" s="163">
        <f t="shared" si="8"/>
        <v>0</v>
      </c>
    </row>
    <row r="40" spans="1:12" x14ac:dyDescent="0.35">
      <c r="A40" s="51">
        <f>'CSA Wrksht'!A42</f>
        <v>35</v>
      </c>
      <c r="B40" s="123" t="str">
        <f>'CSA Wrksht'!B42</f>
        <v>Outpatient - Group</v>
      </c>
      <c r="C40" s="123" t="str">
        <f>'CSA Wrksht'!F42</f>
        <v>Hours</v>
      </c>
      <c r="D40" s="240">
        <f>VLOOKUP(B40,'CS and Rates'!$B$1:$D$77,3,FALSE)</f>
        <v>22.44</v>
      </c>
      <c r="E40" s="96"/>
      <c r="F40" s="97">
        <f>'CSA Wrksht'!AA42</f>
        <v>0</v>
      </c>
      <c r="G40" s="98">
        <f t="shared" si="3"/>
        <v>0</v>
      </c>
      <c r="H40" s="101"/>
      <c r="I40" s="99">
        <f t="shared" si="6"/>
        <v>0</v>
      </c>
      <c r="J40" s="100" t="str">
        <f t="shared" si="7"/>
        <v>XXXXXXXXXX</v>
      </c>
      <c r="K40" s="101"/>
      <c r="L40" s="163">
        <f t="shared" si="8"/>
        <v>0</v>
      </c>
    </row>
    <row r="41" spans="1:12" x14ac:dyDescent="0.35">
      <c r="A41" s="51">
        <f>'CSA Wrksht'!A43</f>
        <v>14</v>
      </c>
      <c r="B41" s="123" t="str">
        <f>'CSA Wrksht'!B43</f>
        <v>Outpatient - Individual</v>
      </c>
      <c r="C41" s="123" t="str">
        <f>'CSA Wrksht'!F43</f>
        <v>Hours</v>
      </c>
      <c r="D41" s="240">
        <f>VLOOKUP(B41,'CS and Rates'!$B$1:$D$77,3,FALSE)</f>
        <v>89.76</v>
      </c>
      <c r="E41" s="96"/>
      <c r="F41" s="97">
        <f>'CSA Wrksht'!AA43</f>
        <v>0</v>
      </c>
      <c r="G41" s="98">
        <f t="shared" si="3"/>
        <v>0</v>
      </c>
      <c r="H41" s="101"/>
      <c r="I41" s="99">
        <f t="shared" si="6"/>
        <v>0</v>
      </c>
      <c r="J41" s="100" t="str">
        <f t="shared" si="7"/>
        <v>XXXXXXXXXX</v>
      </c>
      <c r="K41" s="101"/>
      <c r="L41" s="163">
        <f t="shared" si="8"/>
        <v>0</v>
      </c>
    </row>
    <row r="42" spans="1:12" x14ac:dyDescent="0.35">
      <c r="A42" s="51">
        <f>'CSA Wrksht'!A44</f>
        <v>15</v>
      </c>
      <c r="B42" s="123" t="str">
        <f>'CSA Wrksht'!B44</f>
        <v>Outreach (Client Specific)</v>
      </c>
      <c r="C42" s="123" t="str">
        <f>'CSA Wrksht'!F44</f>
        <v>Hours</v>
      </c>
      <c r="D42" s="240">
        <f>VLOOKUP(B42,'CS and Rates'!$B$1:$D$77,3,FALSE)</f>
        <v>57.62</v>
      </c>
      <c r="E42" s="96"/>
      <c r="F42" s="97">
        <f>'CSA Wrksht'!AA44</f>
        <v>0</v>
      </c>
      <c r="G42" s="98">
        <f t="shared" si="3"/>
        <v>0</v>
      </c>
      <c r="H42" s="101"/>
      <c r="I42" s="99">
        <f t="shared" si="6"/>
        <v>0</v>
      </c>
      <c r="J42" s="100" t="str">
        <f t="shared" si="7"/>
        <v>XXXXXXXXXX</v>
      </c>
      <c r="K42" s="101"/>
      <c r="L42" s="163">
        <f t="shared" si="8"/>
        <v>0</v>
      </c>
    </row>
    <row r="43" spans="1:12" s="182" customFormat="1" x14ac:dyDescent="0.35">
      <c r="A43" s="245">
        <f>'CSA Wrksht'!A45</f>
        <v>15</v>
      </c>
      <c r="B43" s="174" t="str">
        <f>'CSA Wrksht'!B45</f>
        <v>Outreach (Non-Client Specific)</v>
      </c>
      <c r="C43" s="174" t="str">
        <f>'CSA Wrksht'!F45</f>
        <v>Hours</v>
      </c>
      <c r="D43" s="240">
        <f>VLOOKUP(B43,'CS and Rates'!$B$1:$D$77,3,FALSE)</f>
        <v>57.62</v>
      </c>
      <c r="E43" s="191"/>
      <c r="F43" s="97">
        <f>'CSA Wrksht'!AA45</f>
        <v>0</v>
      </c>
      <c r="G43" s="168">
        <f t="shared" ref="G43" si="9">D43*F43</f>
        <v>0</v>
      </c>
      <c r="H43" s="193"/>
      <c r="I43" s="169">
        <f t="shared" ref="I43" si="10">ROUND(G43-H43,2)</f>
        <v>0</v>
      </c>
      <c r="J43" s="192" t="str">
        <f t="shared" ref="J43" si="11">IF(E43="","XXXXXXXXXX",ROUND(MAX((E43/$C$4*$C$6)-H43,(E43-H43)/$C$5),2))</f>
        <v>XXXXXXXXXX</v>
      </c>
      <c r="K43" s="193"/>
      <c r="L43" s="163">
        <f t="shared" si="8"/>
        <v>0</v>
      </c>
    </row>
    <row r="44" spans="1:12" x14ac:dyDescent="0.35">
      <c r="A44" s="51">
        <f>'CSA Wrksht'!A46</f>
        <v>47</v>
      </c>
      <c r="B44" s="123" t="str">
        <f>'CSA Wrksht'!B46</f>
        <v>Recovery Support - Group</v>
      </c>
      <c r="C44" s="123" t="str">
        <f>'CSA Wrksht'!F46</f>
        <v>Hours</v>
      </c>
      <c r="D44" s="240">
        <f>VLOOKUP(B44,'CS and Rates'!$B$1:$D$77,3,FALSE)</f>
        <v>15.1</v>
      </c>
      <c r="E44" s="96"/>
      <c r="F44" s="97">
        <f>'CSA Wrksht'!AA46</f>
        <v>0</v>
      </c>
      <c r="G44" s="98">
        <f t="shared" si="3"/>
        <v>0</v>
      </c>
      <c r="H44" s="101"/>
      <c r="I44" s="99">
        <f t="shared" si="6"/>
        <v>0</v>
      </c>
      <c r="J44" s="100" t="str">
        <f t="shared" si="7"/>
        <v>XXXXXXXXXX</v>
      </c>
      <c r="K44" s="101"/>
      <c r="L44" s="163">
        <f t="shared" si="8"/>
        <v>0</v>
      </c>
    </row>
    <row r="45" spans="1:12" x14ac:dyDescent="0.35">
      <c r="A45" s="51">
        <f>'CSA Wrksht'!A47</f>
        <v>46</v>
      </c>
      <c r="B45" s="123" t="str">
        <f>'CSA Wrksht'!B47</f>
        <v>Recovery Support - Individual</v>
      </c>
      <c r="C45" s="123" t="str">
        <f>'CSA Wrksht'!F47</f>
        <v>Hours</v>
      </c>
      <c r="D45" s="240">
        <f>VLOOKUP(B45,'CS and Rates'!$B$1:$D$77,3,FALSE)</f>
        <v>60.41</v>
      </c>
      <c r="E45" s="96"/>
      <c r="F45" s="97">
        <f>'CSA Wrksht'!AA47</f>
        <v>0</v>
      </c>
      <c r="G45" s="98">
        <f t="shared" si="3"/>
        <v>0</v>
      </c>
      <c r="H45" s="101"/>
      <c r="I45" s="99">
        <f t="shared" si="6"/>
        <v>0</v>
      </c>
      <c r="J45" s="100" t="str">
        <f t="shared" si="7"/>
        <v>XXXXXXXXXX</v>
      </c>
      <c r="K45" s="101"/>
      <c r="L45" s="163">
        <f t="shared" si="8"/>
        <v>0</v>
      </c>
    </row>
    <row r="46" spans="1:12" x14ac:dyDescent="0.35">
      <c r="A46" s="51">
        <f>'CSA Wrksht'!A48</f>
        <v>22</v>
      </c>
      <c r="B46" s="123" t="str">
        <f>'CSA Wrksht'!B48</f>
        <v>Respite Services</v>
      </c>
      <c r="C46" s="123" t="str">
        <f>'CSA Wrksht'!F48</f>
        <v>Hours</v>
      </c>
      <c r="D46" s="240">
        <f>VLOOKUP(B46,'CS and Rates'!$B$1:$D$77,3,FALSE)</f>
        <v>0</v>
      </c>
      <c r="E46" s="96"/>
      <c r="F46" s="97">
        <f>'CSA Wrksht'!AA48</f>
        <v>0</v>
      </c>
      <c r="G46" s="98">
        <f t="shared" si="3"/>
        <v>0</v>
      </c>
      <c r="H46" s="101"/>
      <c r="I46" s="99">
        <f t="shared" si="6"/>
        <v>0</v>
      </c>
      <c r="J46" s="100" t="str">
        <f t="shared" si="7"/>
        <v>XXXXXXXXXX</v>
      </c>
      <c r="K46" s="101"/>
      <c r="L46" s="163">
        <f t="shared" si="8"/>
        <v>0</v>
      </c>
    </row>
    <row r="47" spans="1:12" x14ac:dyDescent="0.35">
      <c r="A47" s="51">
        <f>'CSA Wrksht'!A49</f>
        <v>25</v>
      </c>
      <c r="B47" s="123" t="str">
        <f>'CSA Wrksht'!B49</f>
        <v>Supported Employment</v>
      </c>
      <c r="C47" s="123" t="str">
        <f>'CSA Wrksht'!F49</f>
        <v>Hours</v>
      </c>
      <c r="D47" s="240">
        <f>VLOOKUP(B47,'CS and Rates'!$B$1:$D$77,3,FALSE)</f>
        <v>67.62</v>
      </c>
      <c r="E47" s="96"/>
      <c r="F47" s="97">
        <f>'CSA Wrksht'!AA49</f>
        <v>0</v>
      </c>
      <c r="G47" s="98">
        <f t="shared" si="3"/>
        <v>0</v>
      </c>
      <c r="H47" s="101"/>
      <c r="I47" s="99">
        <f t="shared" si="6"/>
        <v>0</v>
      </c>
      <c r="J47" s="100" t="str">
        <f t="shared" si="7"/>
        <v>XXXXXXXXXX</v>
      </c>
      <c r="K47" s="101"/>
      <c r="L47" s="163">
        <f t="shared" si="8"/>
        <v>0</v>
      </c>
    </row>
    <row r="48" spans="1:12" x14ac:dyDescent="0.35">
      <c r="A48" s="51">
        <f>'CSA Wrksht'!A50</f>
        <v>26</v>
      </c>
      <c r="B48" s="123" t="str">
        <f>'CSA Wrksht'!B50</f>
        <v>Supportive Housing/Living</v>
      </c>
      <c r="C48" s="123" t="str">
        <f>'CSA Wrksht'!F50</f>
        <v>Hours</v>
      </c>
      <c r="D48" s="240">
        <f>VLOOKUP(B48,'CS and Rates'!$B$1:$D$77,3,FALSE)</f>
        <v>70.38</v>
      </c>
      <c r="E48" s="96"/>
      <c r="F48" s="97">
        <f>'CSA Wrksht'!AA50</f>
        <v>0</v>
      </c>
      <c r="G48" s="98">
        <f t="shared" si="3"/>
        <v>0</v>
      </c>
      <c r="H48" s="101"/>
      <c r="I48" s="99">
        <f t="shared" si="6"/>
        <v>0</v>
      </c>
      <c r="J48" s="100" t="str">
        <f t="shared" si="7"/>
        <v>XXXXXXXXXX</v>
      </c>
      <c r="K48" s="101"/>
      <c r="L48" s="163">
        <f t="shared" si="8"/>
        <v>0</v>
      </c>
    </row>
    <row r="49" spans="1:12" x14ac:dyDescent="0.35">
      <c r="A49" s="51">
        <f>'CSA Wrksht'!A51</f>
        <v>27</v>
      </c>
      <c r="B49" s="123" t="str">
        <f>'CSA Wrksht'!B51</f>
        <v>Treatment Alternatives for Safer Communities (TASC)</v>
      </c>
      <c r="C49" s="123" t="str">
        <f>'CSA Wrksht'!F51</f>
        <v>Hours</v>
      </c>
      <c r="D49" s="240">
        <f>VLOOKUP(B49,'CS and Rates'!$B$1:$D$77,3,FALSE)</f>
        <v>71.349999999999994</v>
      </c>
      <c r="E49" s="96"/>
      <c r="F49" s="97">
        <f>'CSA Wrksht'!AA51</f>
        <v>0</v>
      </c>
      <c r="G49" s="98">
        <f t="shared" si="3"/>
        <v>0</v>
      </c>
      <c r="H49" s="101"/>
      <c r="I49" s="99">
        <f t="shared" si="6"/>
        <v>0</v>
      </c>
      <c r="J49" s="100" t="str">
        <f t="shared" si="7"/>
        <v>XXXXXXXXXX</v>
      </c>
      <c r="K49" s="101"/>
      <c r="L49" s="163">
        <f t="shared" si="8"/>
        <v>0</v>
      </c>
    </row>
    <row r="50" spans="1:12" x14ac:dyDescent="0.35">
      <c r="A50" s="51" t="str">
        <f>'CSA Wrksht'!A52</f>
        <v>TBD</v>
      </c>
      <c r="B50" s="123" t="str">
        <f>'CSA Wrksht'!B52</f>
        <v>Cost Reimbursement Expenses</v>
      </c>
      <c r="C50" s="123" t="str">
        <f>'CSA Wrksht'!F52</f>
        <v>TBD</v>
      </c>
      <c r="D50" s="240">
        <f>VLOOKUP(B50,'CS and Rates'!$B$1:$D$77,3,FALSE)</f>
        <v>1</v>
      </c>
      <c r="E50" s="96"/>
      <c r="F50" s="97">
        <f>'CSA Wrksht'!AA52</f>
        <v>0</v>
      </c>
      <c r="G50" s="98">
        <f t="shared" si="3"/>
        <v>0</v>
      </c>
      <c r="H50" s="101"/>
      <c r="I50" s="99">
        <f t="shared" si="6"/>
        <v>0</v>
      </c>
      <c r="J50" s="100" t="str">
        <f t="shared" si="7"/>
        <v>XXXXXXXXXX</v>
      </c>
      <c r="K50" s="101"/>
      <c r="L50" s="163">
        <f t="shared" si="8"/>
        <v>0</v>
      </c>
    </row>
    <row r="51" spans="1:12" s="182" customFormat="1" x14ac:dyDescent="0.35">
      <c r="A51" s="245">
        <f>'CSA Wrksht'!A53</f>
        <v>0</v>
      </c>
      <c r="B51" s="249">
        <f>'CSA Wrksht'!B53</f>
        <v>0</v>
      </c>
      <c r="C51" s="206">
        <f>'CSA Wrksht'!F53</f>
        <v>0</v>
      </c>
      <c r="D51" s="190"/>
      <c r="E51" s="191"/>
      <c r="F51" s="97">
        <f>'CSA Wrksht'!AA53</f>
        <v>0</v>
      </c>
      <c r="G51" s="168">
        <f t="shared" ref="G51:G58" si="12">D51*F51</f>
        <v>0</v>
      </c>
      <c r="H51" s="193"/>
      <c r="I51" s="169">
        <f t="shared" ref="I51:I58" si="13">ROUND(G51-H51,2)</f>
        <v>0</v>
      </c>
      <c r="J51" s="192" t="str">
        <f t="shared" ref="J51:J58" si="14">IF(E51="","XXXXXXXXXX",ROUND(MAX((E51/$C$4*$C$6)-H51,(E51-H51)/$C$5),2))</f>
        <v>XXXXXXXXXX</v>
      </c>
      <c r="K51" s="193"/>
      <c r="L51" s="163">
        <f t="shared" si="8"/>
        <v>0</v>
      </c>
    </row>
    <row r="52" spans="1:12" s="182" customFormat="1" x14ac:dyDescent="0.35">
      <c r="A52" s="245">
        <f>'CSA Wrksht'!A54</f>
        <v>0</v>
      </c>
      <c r="B52" s="249">
        <f>'CSA Wrksht'!B54</f>
        <v>0</v>
      </c>
      <c r="C52" s="206">
        <f>'CSA Wrksht'!F54</f>
        <v>0</v>
      </c>
      <c r="D52" s="190"/>
      <c r="E52" s="191"/>
      <c r="F52" s="97">
        <f>'CSA Wrksht'!AA54</f>
        <v>0</v>
      </c>
      <c r="G52" s="168">
        <f t="shared" si="12"/>
        <v>0</v>
      </c>
      <c r="H52" s="193"/>
      <c r="I52" s="169">
        <f t="shared" si="13"/>
        <v>0</v>
      </c>
      <c r="J52" s="192" t="str">
        <f t="shared" si="14"/>
        <v>XXXXXXXXXX</v>
      </c>
      <c r="K52" s="193"/>
      <c r="L52" s="163">
        <f t="shared" si="8"/>
        <v>0</v>
      </c>
    </row>
    <row r="53" spans="1:12" s="182" customFormat="1" x14ac:dyDescent="0.35">
      <c r="A53" s="245">
        <f>'CSA Wrksht'!A55</f>
        <v>0</v>
      </c>
      <c r="B53" s="249">
        <f>'CSA Wrksht'!B55</f>
        <v>0</v>
      </c>
      <c r="C53" s="206">
        <f>'CSA Wrksht'!F55</f>
        <v>0</v>
      </c>
      <c r="D53" s="190"/>
      <c r="E53" s="191"/>
      <c r="F53" s="97">
        <f>'CSA Wrksht'!AA55</f>
        <v>0</v>
      </c>
      <c r="G53" s="168">
        <f t="shared" si="12"/>
        <v>0</v>
      </c>
      <c r="H53" s="193"/>
      <c r="I53" s="169">
        <f t="shared" si="13"/>
        <v>0</v>
      </c>
      <c r="J53" s="192" t="str">
        <f t="shared" si="14"/>
        <v>XXXXXXXXXX</v>
      </c>
      <c r="K53" s="193"/>
      <c r="L53" s="163">
        <f t="shared" si="8"/>
        <v>0</v>
      </c>
    </row>
    <row r="54" spans="1:12" s="182" customFormat="1" x14ac:dyDescent="0.35">
      <c r="A54" s="245">
        <f>'CSA Wrksht'!A56</f>
        <v>0</v>
      </c>
      <c r="B54" s="249">
        <f>'CSA Wrksht'!B56</f>
        <v>0</v>
      </c>
      <c r="C54" s="206">
        <f>'CSA Wrksht'!F56</f>
        <v>0</v>
      </c>
      <c r="D54" s="190"/>
      <c r="E54" s="191"/>
      <c r="F54" s="97">
        <f>'CSA Wrksht'!AA56</f>
        <v>0</v>
      </c>
      <c r="G54" s="168">
        <f t="shared" si="12"/>
        <v>0</v>
      </c>
      <c r="H54" s="193"/>
      <c r="I54" s="169">
        <f t="shared" si="13"/>
        <v>0</v>
      </c>
      <c r="J54" s="192" t="str">
        <f t="shared" si="14"/>
        <v>XXXXXXXXXX</v>
      </c>
      <c r="K54" s="193"/>
      <c r="L54" s="163">
        <f t="shared" si="8"/>
        <v>0</v>
      </c>
    </row>
    <row r="55" spans="1:12" s="182" customFormat="1" x14ac:dyDescent="0.35">
      <c r="A55" s="245">
        <f>'CSA Wrksht'!A57</f>
        <v>0</v>
      </c>
      <c r="B55" s="249">
        <f>'CSA Wrksht'!B57</f>
        <v>0</v>
      </c>
      <c r="C55" s="206">
        <f>'CSA Wrksht'!F57</f>
        <v>0</v>
      </c>
      <c r="D55" s="190"/>
      <c r="E55" s="191"/>
      <c r="F55" s="97">
        <f>'CSA Wrksht'!AA57</f>
        <v>0</v>
      </c>
      <c r="G55" s="168">
        <f t="shared" si="12"/>
        <v>0</v>
      </c>
      <c r="H55" s="193"/>
      <c r="I55" s="169">
        <f t="shared" si="13"/>
        <v>0</v>
      </c>
      <c r="J55" s="192" t="str">
        <f t="shared" si="14"/>
        <v>XXXXXXXXXX</v>
      </c>
      <c r="K55" s="193"/>
      <c r="L55" s="163">
        <f t="shared" si="8"/>
        <v>0</v>
      </c>
    </row>
    <row r="56" spans="1:12" s="182" customFormat="1" x14ac:dyDescent="0.35">
      <c r="A56" s="245">
        <f>'CSA Wrksht'!A58</f>
        <v>0</v>
      </c>
      <c r="B56" s="249">
        <f>'CSA Wrksht'!B58</f>
        <v>0</v>
      </c>
      <c r="C56" s="206">
        <f>'CSA Wrksht'!F58</f>
        <v>0</v>
      </c>
      <c r="D56" s="190"/>
      <c r="E56" s="191"/>
      <c r="F56" s="97">
        <f>'CSA Wrksht'!AA58</f>
        <v>0</v>
      </c>
      <c r="G56" s="168">
        <f t="shared" si="12"/>
        <v>0</v>
      </c>
      <c r="H56" s="193"/>
      <c r="I56" s="169">
        <f t="shared" si="13"/>
        <v>0</v>
      </c>
      <c r="J56" s="192" t="str">
        <f t="shared" si="14"/>
        <v>XXXXXXXXXX</v>
      </c>
      <c r="K56" s="193"/>
      <c r="L56" s="163">
        <f t="shared" si="8"/>
        <v>0</v>
      </c>
    </row>
    <row r="57" spans="1:12" s="182" customFormat="1" x14ac:dyDescent="0.35">
      <c r="A57" s="245">
        <f>'CSA Wrksht'!A59</f>
        <v>0</v>
      </c>
      <c r="B57" s="249">
        <f>'CSA Wrksht'!B59</f>
        <v>0</v>
      </c>
      <c r="C57" s="206">
        <f>'CSA Wrksht'!F59</f>
        <v>0</v>
      </c>
      <c r="D57" s="190"/>
      <c r="E57" s="191"/>
      <c r="F57" s="97">
        <f>'CSA Wrksht'!AA59</f>
        <v>0</v>
      </c>
      <c r="G57" s="168">
        <f t="shared" si="12"/>
        <v>0</v>
      </c>
      <c r="H57" s="193"/>
      <c r="I57" s="169">
        <f t="shared" si="13"/>
        <v>0</v>
      </c>
      <c r="J57" s="192" t="str">
        <f t="shared" si="14"/>
        <v>XXXXXXXXXX</v>
      </c>
      <c r="K57" s="193"/>
      <c r="L57" s="163">
        <f t="shared" si="8"/>
        <v>0</v>
      </c>
    </row>
    <row r="58" spans="1:12" s="182" customFormat="1" x14ac:dyDescent="0.35">
      <c r="A58" s="245">
        <f>'CSA Wrksht'!A60</f>
        <v>0</v>
      </c>
      <c r="B58" s="249">
        <f>'CSA Wrksht'!B60</f>
        <v>0</v>
      </c>
      <c r="C58" s="206">
        <f>'CSA Wrksht'!F60</f>
        <v>0</v>
      </c>
      <c r="D58" s="190"/>
      <c r="E58" s="191"/>
      <c r="F58" s="97">
        <f>'CSA Wrksht'!AA60</f>
        <v>0</v>
      </c>
      <c r="G58" s="168">
        <f t="shared" si="12"/>
        <v>0</v>
      </c>
      <c r="H58" s="193"/>
      <c r="I58" s="169">
        <f t="shared" si="13"/>
        <v>0</v>
      </c>
      <c r="J58" s="192" t="str">
        <f t="shared" si="14"/>
        <v>XXXXXXXXXX</v>
      </c>
      <c r="K58" s="193"/>
      <c r="L58" s="163">
        <f t="shared" si="8"/>
        <v>0</v>
      </c>
    </row>
    <row r="59" spans="1:12" x14ac:dyDescent="0.35">
      <c r="A59" s="51">
        <f>'CSA Wrksht'!A61</f>
        <v>0</v>
      </c>
      <c r="B59" s="59">
        <f>'CSA Wrksht'!B61</f>
        <v>0</v>
      </c>
      <c r="C59" s="134">
        <f>'CSA Wrksht'!F61</f>
        <v>0</v>
      </c>
      <c r="D59" s="190"/>
      <c r="E59" s="96"/>
      <c r="F59" s="97">
        <f>'CSA Wrksht'!AA61</f>
        <v>0</v>
      </c>
      <c r="G59" s="98">
        <f t="shared" si="3"/>
        <v>0</v>
      </c>
      <c r="H59" s="101"/>
      <c r="I59" s="99">
        <f t="shared" si="6"/>
        <v>0</v>
      </c>
      <c r="J59" s="100" t="str">
        <f t="shared" si="7"/>
        <v>XXXXXXXXXX</v>
      </c>
      <c r="K59" s="101"/>
      <c r="L59" s="163">
        <f t="shared" si="8"/>
        <v>0</v>
      </c>
    </row>
    <row r="60" spans="1:12" ht="15.75" customHeight="1" x14ac:dyDescent="0.35">
      <c r="A60" s="51">
        <f>'CSA Wrksht'!A62</f>
        <v>0</v>
      </c>
      <c r="B60" s="59">
        <f>'CSA Wrksht'!B62</f>
        <v>0</v>
      </c>
      <c r="C60" s="134">
        <f>'CSA Wrksht'!F62</f>
        <v>0</v>
      </c>
      <c r="D60" s="190"/>
      <c r="E60" s="96"/>
      <c r="F60" s="97">
        <f>'CSA Wrksht'!AA62</f>
        <v>0</v>
      </c>
      <c r="G60" s="98">
        <f t="shared" si="3"/>
        <v>0</v>
      </c>
      <c r="H60" s="101"/>
      <c r="I60" s="99">
        <f t="shared" si="6"/>
        <v>0</v>
      </c>
      <c r="J60" s="100" t="str">
        <f t="shared" si="7"/>
        <v>XXXXXXXXXX</v>
      </c>
      <c r="K60" s="101"/>
      <c r="L60" s="163">
        <f t="shared" si="8"/>
        <v>0</v>
      </c>
    </row>
    <row r="61" spans="1:12" ht="6.75" customHeight="1" x14ac:dyDescent="0.35">
      <c r="A61" s="62">
        <f>'CSA Wrksht'!A63</f>
        <v>0</v>
      </c>
      <c r="B61" s="63">
        <f>'CSA Wrksht'!B63</f>
        <v>0</v>
      </c>
      <c r="C61" s="63">
        <f>'CSA Wrksht'!F63</f>
        <v>0</v>
      </c>
      <c r="D61" s="64"/>
      <c r="J61" s="102"/>
    </row>
    <row r="62" spans="1:12" ht="15" customHeight="1" thickBot="1" x14ac:dyDescent="0.4">
      <c r="A62" s="153" t="s">
        <v>289</v>
      </c>
      <c r="B62" s="104" t="s">
        <v>421</v>
      </c>
      <c r="C62" s="104"/>
      <c r="D62" s="105"/>
      <c r="E62" s="106"/>
      <c r="F62" s="107">
        <f>SUM(F27:F61)</f>
        <v>0</v>
      </c>
      <c r="G62" s="133">
        <f>SUM(G27:G61)</f>
        <v>0</v>
      </c>
      <c r="H62" s="133">
        <f>SUM(H27:H61)</f>
        <v>0</v>
      </c>
      <c r="I62" s="133">
        <f>SUM(I27:I61)</f>
        <v>0</v>
      </c>
      <c r="J62" s="200">
        <f>IFERROR(ROUND(MAX((E62/$C$4*$C$6)-H62,(E62-H62)/$C$5),2),0)</f>
        <v>0</v>
      </c>
      <c r="K62" s="109">
        <f>SUM(K27:K61)</f>
        <v>0</v>
      </c>
      <c r="L62" s="107">
        <f>SUM(L27:L61)</f>
        <v>0</v>
      </c>
    </row>
    <row r="63" spans="1:12" ht="15" customHeight="1" thickBot="1" x14ac:dyDescent="0.4">
      <c r="A63" s="77">
        <f>'CSA Wrksht'!A65</f>
        <v>0</v>
      </c>
      <c r="B63" s="78">
        <f>'CSA Wrksht'!B65</f>
        <v>0</v>
      </c>
      <c r="C63" s="137">
        <f>'CSA Wrksht'!F65</f>
        <v>0</v>
      </c>
      <c r="D63" s="77"/>
      <c r="E63" s="110" t="str">
        <f>IF((SUM(E27:E61))&gt;E62,"Please check funding above","")</f>
        <v/>
      </c>
      <c r="K63" s="111">
        <f>MIN(J62,I62)</f>
        <v>0</v>
      </c>
      <c r="L63" s="112" t="s">
        <v>138</v>
      </c>
    </row>
    <row r="64" spans="1:12" ht="16.5" customHeight="1" x14ac:dyDescent="0.35">
      <c r="A64" s="152"/>
      <c r="B64" s="50" t="s">
        <v>422</v>
      </c>
      <c r="C64" s="63"/>
      <c r="D64" s="64"/>
    </row>
    <row r="65" spans="1:12" x14ac:dyDescent="0.35">
      <c r="A65" s="51">
        <f>'CSA Wrksht'!A67</f>
        <v>4</v>
      </c>
      <c r="B65" s="123" t="str">
        <f>'CSA Wrksht'!B67</f>
        <v>Crisis Support/Emergency - Client Specific</v>
      </c>
      <c r="C65" s="123" t="str">
        <f>'CSA Wrksht'!F67</f>
        <v>Hours</v>
      </c>
      <c r="D65" s="240">
        <f>VLOOKUP(B65,'CS and Rates'!$B$1:$D$77,3,FALSE)</f>
        <v>66.34</v>
      </c>
      <c r="E65" s="96"/>
      <c r="F65" s="97">
        <f>'CSA Wrksht'!AA67</f>
        <v>0</v>
      </c>
      <c r="G65" s="98">
        <f t="shared" si="3"/>
        <v>0</v>
      </c>
      <c r="H65" s="101"/>
      <c r="I65" s="99">
        <f t="shared" ref="I65:I70" si="15">ROUND(G65-H65,2)</f>
        <v>0</v>
      </c>
      <c r="J65" s="100" t="str">
        <f t="shared" ref="J65:J70" si="16">IF(E65="","XXXXXXXXXX",ROUND(MAX((E65/$C$4*$C$6)-H65,(E65-H65)/$C$5),2))</f>
        <v>XXXXXXXXXX</v>
      </c>
      <c r="K65" s="101"/>
      <c r="L65" s="163">
        <f t="shared" ref="L65:L70" si="17">IF(D65="",0,IF(D65=0,0,K65/D65))</f>
        <v>0</v>
      </c>
    </row>
    <row r="66" spans="1:12" x14ac:dyDescent="0.35">
      <c r="A66" s="51">
        <f>'CSA Wrksht'!A68</f>
        <v>4</v>
      </c>
      <c r="B66" s="123" t="str">
        <f>'CSA Wrksht'!B68</f>
        <v>Crisis Support/Emergency - Non-Client Specific</v>
      </c>
      <c r="C66" s="123" t="str">
        <f>'CSA Wrksht'!F68</f>
        <v>Hours</v>
      </c>
      <c r="D66" s="240">
        <f>VLOOKUP(B66,'CS and Rates'!$B$1:$D$77,3,FALSE)</f>
        <v>66.34</v>
      </c>
      <c r="E66" s="96"/>
      <c r="F66" s="97">
        <f>'CSA Wrksht'!AA68</f>
        <v>0</v>
      </c>
      <c r="G66" s="98">
        <f t="shared" si="3"/>
        <v>0</v>
      </c>
      <c r="H66" s="101"/>
      <c r="I66" s="99">
        <f t="shared" si="15"/>
        <v>0</v>
      </c>
      <c r="J66" s="100" t="str">
        <f t="shared" si="16"/>
        <v>XXXXXXXXXX</v>
      </c>
      <c r="K66" s="101"/>
      <c r="L66" s="163">
        <f t="shared" si="17"/>
        <v>0</v>
      </c>
    </row>
    <row r="67" spans="1:12" x14ac:dyDescent="0.35">
      <c r="A67" s="51">
        <f>'CSA Wrksht'!A69</f>
        <v>32</v>
      </c>
      <c r="B67" s="123" t="str">
        <f>'CSA Wrksht'!B69</f>
        <v>Outpatient Detoxification</v>
      </c>
      <c r="C67" s="123" t="str">
        <f>'CSA Wrksht'!F69</f>
        <v>Hours</v>
      </c>
      <c r="D67" s="240">
        <f>VLOOKUP(B67,'CS and Rates'!$B$1:$D$77,3,FALSE)</f>
        <v>107.29</v>
      </c>
      <c r="E67" s="96"/>
      <c r="F67" s="97">
        <f>'CSA Wrksht'!AA69</f>
        <v>0</v>
      </c>
      <c r="G67" s="98">
        <f t="shared" si="3"/>
        <v>0</v>
      </c>
      <c r="H67" s="101"/>
      <c r="I67" s="99">
        <f t="shared" si="15"/>
        <v>0</v>
      </c>
      <c r="J67" s="100" t="str">
        <f t="shared" si="16"/>
        <v>XXXXXXXXXX</v>
      </c>
      <c r="K67" s="101"/>
      <c r="L67" s="163">
        <f t="shared" si="17"/>
        <v>0</v>
      </c>
    </row>
    <row r="68" spans="1:12" x14ac:dyDescent="0.35">
      <c r="A68" s="51">
        <f>'CSA Wrksht'!A70</f>
        <v>24</v>
      </c>
      <c r="B68" s="123" t="str">
        <f>'CSA Wrksht'!B70</f>
        <v>Substance Abuse Detoxification</v>
      </c>
      <c r="C68" s="123" t="str">
        <f>'CSA Wrksht'!F70</f>
        <v>Days</v>
      </c>
      <c r="D68" s="240">
        <f>VLOOKUP(B68,'CS and Rates'!$B$1:$D$77,3,FALSE)</f>
        <v>319.79000000000002</v>
      </c>
      <c r="E68" s="96"/>
      <c r="F68" s="97">
        <f>'CSA Wrksht'!AA70</f>
        <v>0</v>
      </c>
      <c r="G68" s="98">
        <f t="shared" si="3"/>
        <v>0</v>
      </c>
      <c r="H68" s="101"/>
      <c r="I68" s="99">
        <f t="shared" si="15"/>
        <v>0</v>
      </c>
      <c r="J68" s="100" t="str">
        <f t="shared" si="16"/>
        <v>XXXXXXXXXX</v>
      </c>
      <c r="K68" s="101"/>
      <c r="L68" s="163">
        <f t="shared" si="17"/>
        <v>0</v>
      </c>
    </row>
    <row r="69" spans="1:12" x14ac:dyDescent="0.35">
      <c r="A69" s="51">
        <f>'CSA Wrksht'!A71</f>
        <v>0</v>
      </c>
      <c r="B69" s="59">
        <f>'CSA Wrksht'!B71</f>
        <v>0</v>
      </c>
      <c r="C69" s="134">
        <f>'CSA Wrksht'!F71</f>
        <v>0</v>
      </c>
      <c r="D69" s="190"/>
      <c r="E69" s="96"/>
      <c r="F69" s="97">
        <f>'CSA Wrksht'!AA71</f>
        <v>0</v>
      </c>
      <c r="G69" s="98">
        <f t="shared" si="3"/>
        <v>0</v>
      </c>
      <c r="H69" s="101"/>
      <c r="I69" s="99">
        <f t="shared" si="15"/>
        <v>0</v>
      </c>
      <c r="J69" s="100" t="str">
        <f t="shared" si="16"/>
        <v>XXXXXXXXXX</v>
      </c>
      <c r="K69" s="101"/>
      <c r="L69" s="163">
        <f t="shared" si="17"/>
        <v>0</v>
      </c>
    </row>
    <row r="70" spans="1:12" ht="15.75" customHeight="1" x14ac:dyDescent="0.35">
      <c r="A70" s="51">
        <f>'CSA Wrksht'!A72</f>
        <v>0</v>
      </c>
      <c r="B70" s="59">
        <f>'CSA Wrksht'!B72</f>
        <v>0</v>
      </c>
      <c r="C70" s="134">
        <f>'CSA Wrksht'!F72</f>
        <v>0</v>
      </c>
      <c r="D70" s="190"/>
      <c r="E70" s="96"/>
      <c r="F70" s="97">
        <f>'CSA Wrksht'!AA72</f>
        <v>0</v>
      </c>
      <c r="G70" s="98">
        <f t="shared" si="3"/>
        <v>0</v>
      </c>
      <c r="H70" s="101"/>
      <c r="I70" s="99">
        <f t="shared" si="15"/>
        <v>0</v>
      </c>
      <c r="J70" s="100" t="str">
        <f t="shared" si="16"/>
        <v>XXXXXXXXXX</v>
      </c>
      <c r="K70" s="101"/>
      <c r="L70" s="163">
        <f t="shared" si="17"/>
        <v>0</v>
      </c>
    </row>
    <row r="71" spans="1:12" ht="6.75" customHeight="1" x14ac:dyDescent="0.35">
      <c r="A71" s="62">
        <f>'CSA Wrksht'!A73</f>
        <v>0</v>
      </c>
      <c r="B71" s="63">
        <f>'CSA Wrksht'!B73</f>
        <v>0</v>
      </c>
      <c r="C71" s="63">
        <f>'CSA Wrksht'!F73</f>
        <v>0</v>
      </c>
      <c r="D71" s="64"/>
      <c r="J71" s="102"/>
    </row>
    <row r="72" spans="1:12" ht="15" customHeight="1" thickBot="1" x14ac:dyDescent="0.4">
      <c r="A72" s="153" t="s">
        <v>289</v>
      </c>
      <c r="B72" s="104" t="s">
        <v>422</v>
      </c>
      <c r="C72" s="104"/>
      <c r="D72" s="105"/>
      <c r="E72" s="106"/>
      <c r="F72" s="107">
        <f>SUM(F64:F71)</f>
        <v>0</v>
      </c>
      <c r="G72" s="133">
        <f>SUM(G64:G71)</f>
        <v>0</v>
      </c>
      <c r="H72" s="133">
        <f>SUM(H64:H71)</f>
        <v>0</v>
      </c>
      <c r="I72" s="133">
        <f>SUM(I64:I71)</f>
        <v>0</v>
      </c>
      <c r="J72" s="108">
        <f>IFERROR(ROUND(MAX((E72/$C$4*$C$6)-H72,(E72-H72)/$C$5),2),0)</f>
        <v>0</v>
      </c>
      <c r="K72" s="109">
        <f>SUM(K64:K71)</f>
        <v>0</v>
      </c>
      <c r="L72" s="107">
        <f>SUM(L64:L71)</f>
        <v>0</v>
      </c>
    </row>
    <row r="73" spans="1:12" ht="15" customHeight="1" thickBot="1" x14ac:dyDescent="0.4">
      <c r="A73" s="77">
        <f>'CSA Wrksht'!A75</f>
        <v>0</v>
      </c>
      <c r="B73" s="78">
        <f>'CSA Wrksht'!B75</f>
        <v>0</v>
      </c>
      <c r="C73" s="137">
        <f>'CSA Wrksht'!F75</f>
        <v>0</v>
      </c>
      <c r="D73" s="77"/>
      <c r="E73" s="110" t="str">
        <f>IF((SUM(E64:E71))&gt;E72,"Please check funding above","")</f>
        <v/>
      </c>
      <c r="K73" s="111">
        <f>MIN(J72,I72)</f>
        <v>0</v>
      </c>
      <c r="L73" s="112" t="s">
        <v>138</v>
      </c>
    </row>
    <row r="74" spans="1:12" ht="16.5" customHeight="1" x14ac:dyDescent="0.35">
      <c r="A74" s="152"/>
      <c r="B74" s="50" t="s">
        <v>423</v>
      </c>
      <c r="C74" s="63"/>
      <c r="D74" s="64"/>
    </row>
    <row r="75" spans="1:12" x14ac:dyDescent="0.35">
      <c r="A75" s="51">
        <f>'CSA Wrksht'!A77</f>
        <v>48</v>
      </c>
      <c r="B75" s="123" t="str">
        <f>'CSA Wrksht'!B77</f>
        <v>Prevention - Indicated</v>
      </c>
      <c r="C75" s="123" t="str">
        <f>'CSA Wrksht'!F77</f>
        <v>Hours</v>
      </c>
      <c r="D75" s="240">
        <f>VLOOKUP(B75,'CS and Rates'!$B$1:$D$77,3,FALSE)</f>
        <v>72.33</v>
      </c>
      <c r="E75" s="96"/>
      <c r="F75" s="97">
        <f>'CSA Wrksht'!AA77</f>
        <v>0</v>
      </c>
      <c r="G75" s="98">
        <f t="shared" si="3"/>
        <v>0</v>
      </c>
      <c r="H75" s="101"/>
      <c r="I75" s="99">
        <f t="shared" ref="I75:I81" si="18">ROUND(G75-H75,2)</f>
        <v>0</v>
      </c>
      <c r="J75" s="100" t="str">
        <f t="shared" ref="J75:J81" si="19">IF(E75="","XXXXXXXXXX",ROUND(MAX((E75/$C$4*$C$6)-H75,(E75-H75)/$C$5),2))</f>
        <v>XXXXXXXXXX</v>
      </c>
      <c r="K75" s="101"/>
      <c r="L75" s="163">
        <f t="shared" ref="L75:L81" si="20">IF(D75="",0,IF(D75=0,0,K75/D75))</f>
        <v>0</v>
      </c>
    </row>
    <row r="76" spans="1:12" s="182" customFormat="1" x14ac:dyDescent="0.35">
      <c r="A76" s="245">
        <f>'CSA Wrksht'!A78</f>
        <v>49</v>
      </c>
      <c r="B76" s="174" t="str">
        <f>'CSA Wrksht'!B78</f>
        <v>Prevention - Selective - Client Specific Form</v>
      </c>
      <c r="C76" s="174" t="str">
        <f>'CSA Wrksht'!F78</f>
        <v>Hours</v>
      </c>
      <c r="D76" s="240">
        <f>VLOOKUP(B76,'CS and Rates'!$B$1:$D$77,3,FALSE)</f>
        <v>72.33</v>
      </c>
      <c r="E76" s="191"/>
      <c r="F76" s="97">
        <f>'CSA Wrksht'!AA78</f>
        <v>0</v>
      </c>
      <c r="G76" s="168">
        <f t="shared" ref="G76:G79" si="21">D76*F76</f>
        <v>0</v>
      </c>
      <c r="H76" s="193"/>
      <c r="I76" s="169">
        <f t="shared" ref="I76:I79" si="22">ROUND(G76-H76,2)</f>
        <v>0</v>
      </c>
      <c r="J76" s="192" t="str">
        <f t="shared" ref="J76:J79" si="23">IF(E76="","XXXXXXXXXX",ROUND(MAX((E76/$C$4*$C$6)-H76,(E76-H76)/$C$5),2))</f>
        <v>XXXXXXXXXX</v>
      </c>
      <c r="K76" s="193"/>
      <c r="L76" s="163">
        <f t="shared" si="20"/>
        <v>0</v>
      </c>
    </row>
    <row r="77" spans="1:12" s="182" customFormat="1" x14ac:dyDescent="0.35">
      <c r="A77" s="245">
        <f>'CSA Wrksht'!A79</f>
        <v>49</v>
      </c>
      <c r="B77" s="174" t="str">
        <f>'CSA Wrksht'!B79</f>
        <v>Prevention - Selective - Non-Client Specific</v>
      </c>
      <c r="C77" s="174" t="str">
        <f>'CSA Wrksht'!F79</f>
        <v>Hours</v>
      </c>
      <c r="D77" s="240">
        <f>VLOOKUP(B77,'CS and Rates'!$B$1:$D$77,3,FALSE)</f>
        <v>72.33</v>
      </c>
      <c r="E77" s="191"/>
      <c r="F77" s="97">
        <f>'CSA Wrksht'!AA79</f>
        <v>0</v>
      </c>
      <c r="G77" s="168">
        <f t="shared" si="21"/>
        <v>0</v>
      </c>
      <c r="H77" s="193"/>
      <c r="I77" s="169">
        <f t="shared" si="22"/>
        <v>0</v>
      </c>
      <c r="J77" s="192" t="str">
        <f t="shared" si="23"/>
        <v>XXXXXXXXXX</v>
      </c>
      <c r="K77" s="193"/>
      <c r="L77" s="163">
        <f t="shared" si="20"/>
        <v>0</v>
      </c>
    </row>
    <row r="78" spans="1:12" s="182" customFormat="1" x14ac:dyDescent="0.35">
      <c r="A78" s="245">
        <f>'CSA Wrksht'!A80</f>
        <v>50</v>
      </c>
      <c r="B78" s="174" t="str">
        <f>'CSA Wrksht'!B80</f>
        <v>Prevention - Universal Direct</v>
      </c>
      <c r="C78" s="174" t="str">
        <f>'CSA Wrksht'!F80</f>
        <v>Hours</v>
      </c>
      <c r="D78" s="240">
        <f>VLOOKUP(B78,'CS and Rates'!$B$1:$D$77,3,FALSE)</f>
        <v>72.33</v>
      </c>
      <c r="E78" s="191"/>
      <c r="F78" s="97">
        <f>'CSA Wrksht'!AA80</f>
        <v>0</v>
      </c>
      <c r="G78" s="168">
        <f t="shared" si="21"/>
        <v>0</v>
      </c>
      <c r="H78" s="193"/>
      <c r="I78" s="169">
        <f t="shared" si="22"/>
        <v>0</v>
      </c>
      <c r="J78" s="192" t="str">
        <f t="shared" si="23"/>
        <v>XXXXXXXXXX</v>
      </c>
      <c r="K78" s="193"/>
      <c r="L78" s="163">
        <f t="shared" si="20"/>
        <v>0</v>
      </c>
    </row>
    <row r="79" spans="1:12" s="182" customFormat="1" x14ac:dyDescent="0.35">
      <c r="A79" s="245">
        <f>'CSA Wrksht'!A81</f>
        <v>51</v>
      </c>
      <c r="B79" s="174" t="str">
        <f>'CSA Wrksht'!B81</f>
        <v>Prevention - Universal Indirect</v>
      </c>
      <c r="C79" s="174" t="str">
        <f>'CSA Wrksht'!F81</f>
        <v>Hours</v>
      </c>
      <c r="D79" s="240">
        <f>VLOOKUP(B79,'CS and Rates'!$B$1:$D$77,3,FALSE)</f>
        <v>72.33</v>
      </c>
      <c r="E79" s="191"/>
      <c r="F79" s="97">
        <f>'CSA Wrksht'!AA81</f>
        <v>0</v>
      </c>
      <c r="G79" s="168">
        <f t="shared" si="21"/>
        <v>0</v>
      </c>
      <c r="H79" s="193"/>
      <c r="I79" s="169">
        <f t="shared" si="22"/>
        <v>0</v>
      </c>
      <c r="J79" s="192" t="str">
        <f t="shared" si="23"/>
        <v>XXXXXXXXXX</v>
      </c>
      <c r="K79" s="193"/>
      <c r="L79" s="163">
        <f t="shared" si="20"/>
        <v>0</v>
      </c>
    </row>
    <row r="80" spans="1:12" x14ac:dyDescent="0.35">
      <c r="A80" s="51">
        <f>'CSA Wrksht'!A82</f>
        <v>0</v>
      </c>
      <c r="B80" s="59">
        <f>'CSA Wrksht'!B82</f>
        <v>0</v>
      </c>
      <c r="C80" s="134">
        <f>'CSA Wrksht'!F82</f>
        <v>0</v>
      </c>
      <c r="D80" s="190"/>
      <c r="E80" s="96"/>
      <c r="F80" s="97">
        <f>'CSA Wrksht'!AA82</f>
        <v>0</v>
      </c>
      <c r="G80" s="98">
        <f t="shared" si="3"/>
        <v>0</v>
      </c>
      <c r="H80" s="101"/>
      <c r="I80" s="99">
        <f t="shared" si="18"/>
        <v>0</v>
      </c>
      <c r="J80" s="100" t="str">
        <f t="shared" si="19"/>
        <v>XXXXXXXXXX</v>
      </c>
      <c r="K80" s="101"/>
      <c r="L80" s="163">
        <f t="shared" si="20"/>
        <v>0</v>
      </c>
    </row>
    <row r="81" spans="1:12" ht="15.75" customHeight="1" x14ac:dyDescent="0.35">
      <c r="A81" s="51">
        <f>'CSA Wrksht'!A83</f>
        <v>0</v>
      </c>
      <c r="B81" s="59">
        <f>'CSA Wrksht'!B83</f>
        <v>0</v>
      </c>
      <c r="C81" s="134">
        <f>'CSA Wrksht'!F83</f>
        <v>0</v>
      </c>
      <c r="D81" s="190"/>
      <c r="E81" s="96"/>
      <c r="F81" s="97">
        <f>'CSA Wrksht'!AA83</f>
        <v>0</v>
      </c>
      <c r="G81" s="98">
        <f t="shared" si="3"/>
        <v>0</v>
      </c>
      <c r="H81" s="101"/>
      <c r="I81" s="99">
        <f t="shared" si="18"/>
        <v>0</v>
      </c>
      <c r="J81" s="100" t="str">
        <f t="shared" si="19"/>
        <v>XXXXXXXXXX</v>
      </c>
      <c r="K81" s="101"/>
      <c r="L81" s="163">
        <f t="shared" si="20"/>
        <v>0</v>
      </c>
    </row>
    <row r="82" spans="1:12" ht="6.75" customHeight="1" x14ac:dyDescent="0.35">
      <c r="A82" s="62">
        <f>'CSA Wrksht'!A84</f>
        <v>0</v>
      </c>
      <c r="B82" s="63">
        <f>'CSA Wrksht'!B84</f>
        <v>0</v>
      </c>
      <c r="C82" s="63">
        <f>'CSA Wrksht'!F84</f>
        <v>0</v>
      </c>
      <c r="D82" s="64"/>
      <c r="J82" s="102"/>
    </row>
    <row r="83" spans="1:12" ht="15" customHeight="1" thickBot="1" x14ac:dyDescent="0.4">
      <c r="A83" s="153" t="s">
        <v>289</v>
      </c>
      <c r="B83" s="104" t="s">
        <v>423</v>
      </c>
      <c r="C83" s="104"/>
      <c r="D83" s="105"/>
      <c r="E83" s="106"/>
      <c r="F83" s="107">
        <f>SUM(F74:F82)</f>
        <v>0</v>
      </c>
      <c r="G83" s="133">
        <f>SUM(G74:G82)</f>
        <v>0</v>
      </c>
      <c r="H83" s="133">
        <f>SUM(H74:H82)</f>
        <v>0</v>
      </c>
      <c r="I83" s="133">
        <f>SUM(I74:I82)</f>
        <v>0</v>
      </c>
      <c r="J83" s="200">
        <f>IFERROR(ROUND(MAX((E83/$C$4*$C$6)-H83,(E83-H83)/$C$5),2),0)</f>
        <v>0</v>
      </c>
      <c r="K83" s="109">
        <f>SUM(K74:K82)</f>
        <v>0</v>
      </c>
      <c r="L83" s="107">
        <f>SUM(L74:L82)</f>
        <v>0</v>
      </c>
    </row>
    <row r="84" spans="1:12" ht="15" customHeight="1" thickBot="1" x14ac:dyDescent="0.4">
      <c r="A84" s="77"/>
      <c r="B84" s="77"/>
      <c r="C84" s="48"/>
      <c r="D84" s="77"/>
      <c r="E84" s="110" t="str">
        <f>IF((SUM(E74:E82))&gt;E83,"Please check funding above","")</f>
        <v/>
      </c>
      <c r="K84" s="111">
        <f>MIN(J83,I83)</f>
        <v>0</v>
      </c>
      <c r="L84" s="112" t="s">
        <v>138</v>
      </c>
    </row>
    <row r="85" spans="1:12" ht="7.5" customHeight="1" x14ac:dyDescent="0.35">
      <c r="A85" s="62"/>
      <c r="B85" s="63"/>
      <c r="C85" s="63"/>
      <c r="D85" s="64"/>
      <c r="J85" s="102"/>
    </row>
    <row r="86" spans="1:12" x14ac:dyDescent="0.35">
      <c r="A86" s="153" t="s">
        <v>289</v>
      </c>
      <c r="B86" s="104" t="s">
        <v>297</v>
      </c>
      <c r="C86" s="104"/>
      <c r="D86" s="105"/>
      <c r="E86" s="133">
        <f t="shared" ref="E86:L86" si="24">E25+E62+E72+E83</f>
        <v>0</v>
      </c>
      <c r="F86" s="107">
        <f t="shared" si="24"/>
        <v>0</v>
      </c>
      <c r="G86" s="133">
        <f t="shared" si="24"/>
        <v>0</v>
      </c>
      <c r="H86" s="133">
        <f t="shared" si="24"/>
        <v>0</v>
      </c>
      <c r="I86" s="133">
        <f t="shared" si="24"/>
        <v>0</v>
      </c>
      <c r="J86" s="108">
        <f t="shared" si="24"/>
        <v>0</v>
      </c>
      <c r="K86" s="133">
        <f t="shared" si="24"/>
        <v>0</v>
      </c>
      <c r="L86" s="107">
        <f t="shared" si="24"/>
        <v>0</v>
      </c>
    </row>
    <row r="87" spans="1:12" x14ac:dyDescent="0.35">
      <c r="A87" s="62"/>
      <c r="B87" s="63"/>
      <c r="C87" s="63"/>
      <c r="D87" s="64"/>
      <c r="E87" s="110"/>
    </row>
    <row r="88" spans="1:12" x14ac:dyDescent="0.35">
      <c r="A88" s="62"/>
      <c r="B88" s="63"/>
      <c r="C88" s="63"/>
      <c r="D88" s="64"/>
    </row>
    <row r="89" spans="1:12" ht="15.5" x14ac:dyDescent="0.35">
      <c r="A89" s="16" t="s">
        <v>33</v>
      </c>
      <c r="B89" s="17"/>
      <c r="C89" s="17"/>
      <c r="D89" s="17"/>
      <c r="E89" s="17"/>
      <c r="F89" s="17"/>
      <c r="G89" s="17"/>
      <c r="H89" s="17"/>
      <c r="I89" s="17"/>
      <c r="J89" s="65"/>
      <c r="K89" s="66"/>
      <c r="L89" s="67"/>
    </row>
    <row r="90" spans="1:12" s="182" customFormat="1" ht="27.75" customHeight="1" x14ac:dyDescent="0.35">
      <c r="A90" s="376" t="str">
        <f>Master!$B$33</f>
        <v>By signing this report, I certify to the best of my knowledge and belief that this report is true, complete, and accurate, and the expenditures, disbursements and cash receipts are for the purposes and objectives set forth in the terms and condition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v>
      </c>
      <c r="B90" s="377"/>
      <c r="C90" s="377"/>
      <c r="D90" s="377"/>
      <c r="E90" s="377"/>
      <c r="F90" s="377"/>
      <c r="G90" s="377"/>
      <c r="H90" s="377"/>
      <c r="I90" s="377"/>
      <c r="J90" s="377"/>
      <c r="K90" s="377"/>
      <c r="L90" s="378"/>
    </row>
    <row r="91" spans="1:12" s="182" customFormat="1" ht="15.5" x14ac:dyDescent="0.35">
      <c r="A91" s="22" t="str">
        <f>Master!$B$34</f>
        <v>By signing this report, I certify the above to be accurate and in agreement with this agency's records and that all client demographic and service data has been submitted to the Provider Portal in accordance with the terms of this agency's contract with the Managining Entity.</v>
      </c>
      <c r="B91" s="19"/>
      <c r="C91" s="19"/>
      <c r="D91" s="19"/>
      <c r="E91" s="19"/>
      <c r="F91" s="19"/>
      <c r="G91" s="19"/>
      <c r="H91" s="19"/>
      <c r="I91" s="19"/>
      <c r="J91" s="20"/>
      <c r="K91" s="21"/>
      <c r="L91" s="68"/>
    </row>
    <row r="92" spans="1:12" s="182" customFormat="1" ht="15.5" x14ac:dyDescent="0.35">
      <c r="A92" s="22" t="str">
        <f>Master!$B$35</f>
        <v>By signing this report, I certify that, at time of submission, "YTD Units", "YTD Earnings", "YTD Paid Amounts", and "Amount Due" takes into consideration that DCF is the payer of last resort and do not include units that can be billed to other funding sources.</v>
      </c>
      <c r="B92" s="19"/>
      <c r="C92" s="19"/>
      <c r="D92" s="19"/>
      <c r="E92" s="19"/>
      <c r="F92" s="19"/>
      <c r="G92" s="19"/>
      <c r="H92" s="19"/>
      <c r="I92" s="19"/>
      <c r="J92" s="20"/>
      <c r="K92" s="21"/>
      <c r="L92" s="68"/>
    </row>
    <row r="93" spans="1:12" ht="15.5" x14ac:dyDescent="0.35">
      <c r="A93" s="22"/>
      <c r="B93" s="23"/>
      <c r="C93" s="23"/>
      <c r="D93" s="23"/>
      <c r="E93" s="23"/>
      <c r="F93" s="23"/>
      <c r="G93" s="23"/>
      <c r="H93" s="23"/>
      <c r="I93" s="23"/>
      <c r="J93" s="20"/>
      <c r="K93" s="21"/>
      <c r="L93" s="68"/>
    </row>
    <row r="94" spans="1:12" ht="15.5" x14ac:dyDescent="0.35">
      <c r="A94" s="361">
        <f>Master!$B$38</f>
        <v>0</v>
      </c>
      <c r="B94" s="362"/>
      <c r="C94" s="69"/>
      <c r="D94" s="362">
        <f>Master!$E$38</f>
        <v>0</v>
      </c>
      <c r="E94" s="362"/>
      <c r="F94" s="69"/>
      <c r="G94" s="70">
        <f>Master!$G$38</f>
        <v>0</v>
      </c>
      <c r="H94" s="19"/>
      <c r="I94" s="19"/>
      <c r="J94" s="20"/>
      <c r="K94" s="21"/>
      <c r="L94" s="68"/>
    </row>
    <row r="95" spans="1:12" ht="15.5" x14ac:dyDescent="0.35">
      <c r="A95" s="71" t="s">
        <v>34</v>
      </c>
      <c r="B95" s="72"/>
      <c r="C95" s="29"/>
      <c r="D95" s="28" t="s">
        <v>35</v>
      </c>
      <c r="E95" s="29"/>
      <c r="F95" s="73"/>
      <c r="G95" s="28" t="s">
        <v>36</v>
      </c>
      <c r="H95" s="73"/>
      <c r="I95" s="73"/>
      <c r="J95" s="74"/>
      <c r="K95" s="75"/>
      <c r="L95" s="76"/>
    </row>
    <row r="96" spans="1:12" x14ac:dyDescent="0.35">
      <c r="A96" s="62"/>
      <c r="B96" s="64"/>
      <c r="C96" s="64"/>
      <c r="D96" s="64"/>
    </row>
    <row r="97" spans="1:4" x14ac:dyDescent="0.35">
      <c r="A97" s="62"/>
      <c r="B97" s="64"/>
      <c r="C97" s="64"/>
      <c r="D97" s="64"/>
    </row>
    <row r="98" spans="1:4" x14ac:dyDescent="0.35">
      <c r="A98" s="62"/>
      <c r="B98" s="64"/>
      <c r="C98" s="64"/>
      <c r="D98" s="64"/>
    </row>
    <row r="99" spans="1:4" x14ac:dyDescent="0.35">
      <c r="A99" s="62"/>
      <c r="B99" s="63"/>
      <c r="C99" s="63"/>
      <c r="D99" s="64"/>
    </row>
    <row r="100" spans="1:4" x14ac:dyDescent="0.35">
      <c r="A100" s="62"/>
      <c r="B100" s="63"/>
      <c r="C100" s="63"/>
      <c r="D100" s="64"/>
    </row>
    <row r="101" spans="1:4" x14ac:dyDescent="0.35">
      <c r="A101" s="62"/>
      <c r="B101" s="63"/>
      <c r="C101" s="63"/>
      <c r="D101" s="64"/>
    </row>
    <row r="102" spans="1:4" x14ac:dyDescent="0.35">
      <c r="A102" s="62"/>
      <c r="B102" s="63"/>
      <c r="C102" s="63"/>
      <c r="D102" s="64"/>
    </row>
    <row r="103" spans="1:4" x14ac:dyDescent="0.35">
      <c r="A103" s="62"/>
      <c r="B103" s="63"/>
      <c r="C103" s="63"/>
      <c r="D103" s="64"/>
    </row>
    <row r="104" spans="1:4" x14ac:dyDescent="0.35">
      <c r="A104" s="62"/>
      <c r="B104" s="64"/>
      <c r="C104" s="64"/>
      <c r="D104" s="64"/>
    </row>
    <row r="105" spans="1:4" x14ac:dyDescent="0.35">
      <c r="A105" s="62"/>
      <c r="B105" s="64"/>
      <c r="C105" s="64"/>
    </row>
    <row r="106" spans="1:4" x14ac:dyDescent="0.35">
      <c r="A106" s="62"/>
      <c r="B106" s="64"/>
      <c r="C106" s="64"/>
    </row>
    <row r="107" spans="1:4" x14ac:dyDescent="0.35">
      <c r="A107" s="62"/>
      <c r="B107" s="64"/>
      <c r="C107" s="64"/>
    </row>
    <row r="108" spans="1:4" x14ac:dyDescent="0.35">
      <c r="A108" s="62"/>
      <c r="B108" s="63"/>
      <c r="C108" s="64"/>
    </row>
    <row r="109" spans="1:4" x14ac:dyDescent="0.35">
      <c r="A109" s="62"/>
      <c r="B109" s="63"/>
      <c r="C109" s="64"/>
    </row>
    <row r="110" spans="1:4" x14ac:dyDescent="0.35">
      <c r="A110" s="62"/>
      <c r="B110" s="63"/>
      <c r="C110" s="64"/>
    </row>
    <row r="111" spans="1:4" x14ac:dyDescent="0.35">
      <c r="A111" s="62"/>
      <c r="B111" s="63"/>
      <c r="C111" s="64"/>
    </row>
    <row r="112" spans="1:4" x14ac:dyDescent="0.35">
      <c r="A112" s="62"/>
      <c r="B112" s="63"/>
      <c r="C112" s="64"/>
    </row>
    <row r="113" spans="1:3" x14ac:dyDescent="0.35">
      <c r="A113" s="62"/>
      <c r="B113" s="63"/>
      <c r="C113" s="64"/>
    </row>
    <row r="114" spans="1:3" x14ac:dyDescent="0.35">
      <c r="A114" s="118"/>
      <c r="B114" s="64"/>
      <c r="C114" s="64"/>
    </row>
    <row r="115" spans="1:3" x14ac:dyDescent="0.35">
      <c r="A115" s="77"/>
      <c r="B115" s="78"/>
      <c r="C115" s="78"/>
    </row>
    <row r="116" spans="1:3" x14ac:dyDescent="0.35">
      <c r="A116" s="62"/>
      <c r="B116" s="63"/>
      <c r="C116" s="64"/>
    </row>
    <row r="117" spans="1:3" x14ac:dyDescent="0.35">
      <c r="A117" s="62"/>
      <c r="B117" s="63"/>
      <c r="C117" s="64"/>
    </row>
    <row r="118" spans="1:3" x14ac:dyDescent="0.35">
      <c r="A118" s="62"/>
      <c r="B118" s="63"/>
      <c r="C118" s="64"/>
    </row>
    <row r="119" spans="1:3" x14ac:dyDescent="0.35">
      <c r="A119" s="62"/>
      <c r="B119" s="63"/>
      <c r="C119" s="64"/>
    </row>
    <row r="120" spans="1:3" x14ac:dyDescent="0.35">
      <c r="A120" s="62"/>
      <c r="B120" s="63"/>
      <c r="C120" s="64"/>
    </row>
    <row r="121" spans="1:3" x14ac:dyDescent="0.35">
      <c r="A121" s="62"/>
      <c r="B121" s="63"/>
      <c r="C121" s="64"/>
    </row>
    <row r="122" spans="1:3" x14ac:dyDescent="0.35">
      <c r="A122" s="79"/>
      <c r="B122" s="63"/>
      <c r="C122" s="63"/>
    </row>
    <row r="123" spans="1:3" x14ac:dyDescent="0.35">
      <c r="A123" s="77"/>
      <c r="B123" s="78"/>
      <c r="C123" s="78"/>
    </row>
    <row r="124" spans="1:3" x14ac:dyDescent="0.35">
      <c r="A124" s="62"/>
      <c r="B124" s="63"/>
      <c r="C124" s="64"/>
    </row>
    <row r="125" spans="1:3" x14ac:dyDescent="0.35">
      <c r="A125" s="62"/>
      <c r="B125" s="63"/>
      <c r="C125" s="64"/>
    </row>
    <row r="126" spans="1:3" x14ac:dyDescent="0.35">
      <c r="A126" s="62"/>
      <c r="B126" s="63"/>
      <c r="C126" s="64"/>
    </row>
    <row r="127" spans="1:3" x14ac:dyDescent="0.35">
      <c r="A127" s="62"/>
      <c r="B127" s="63"/>
      <c r="C127" s="64"/>
    </row>
    <row r="128" spans="1:3" x14ac:dyDescent="0.35">
      <c r="A128" s="62"/>
      <c r="B128" s="63"/>
      <c r="C128" s="64"/>
    </row>
    <row r="129" spans="1:3" x14ac:dyDescent="0.35">
      <c r="A129" s="62"/>
      <c r="B129" s="63"/>
      <c r="C129" s="64"/>
    </row>
    <row r="130" spans="1:3" x14ac:dyDescent="0.35">
      <c r="A130" s="77"/>
      <c r="B130" s="64"/>
      <c r="C130" s="64"/>
    </row>
    <row r="131" spans="1:3" x14ac:dyDescent="0.35">
      <c r="A131" s="77"/>
      <c r="B131" s="78"/>
      <c r="C131" s="78"/>
    </row>
    <row r="132" spans="1:3" x14ac:dyDescent="0.35">
      <c r="A132" s="62"/>
      <c r="B132" s="63"/>
      <c r="C132" s="64"/>
    </row>
    <row r="133" spans="1:3" x14ac:dyDescent="0.35">
      <c r="A133" s="62"/>
      <c r="B133" s="63"/>
      <c r="C133" s="64"/>
    </row>
    <row r="134" spans="1:3" x14ac:dyDescent="0.35">
      <c r="A134" s="77"/>
      <c r="B134" s="64"/>
      <c r="C134" s="64"/>
    </row>
    <row r="135" spans="1:3" x14ac:dyDescent="0.35">
      <c r="A135" s="77"/>
      <c r="B135" s="78"/>
      <c r="C135" s="78"/>
    </row>
    <row r="136" spans="1:3" x14ac:dyDescent="0.35">
      <c r="A136" s="62"/>
      <c r="B136" s="63"/>
      <c r="C136" s="64"/>
    </row>
    <row r="137" spans="1:3" x14ac:dyDescent="0.35">
      <c r="A137" s="62"/>
      <c r="B137" s="63"/>
      <c r="C137" s="64"/>
    </row>
    <row r="138" spans="1:3" x14ac:dyDescent="0.35">
      <c r="A138" s="62"/>
      <c r="B138" s="63"/>
      <c r="C138" s="64"/>
    </row>
    <row r="139" spans="1:3" x14ac:dyDescent="0.35">
      <c r="A139" s="62"/>
      <c r="B139" s="63"/>
      <c r="C139" s="64"/>
    </row>
    <row r="140" spans="1:3" x14ac:dyDescent="0.35">
      <c r="A140" s="62"/>
      <c r="B140" s="63"/>
      <c r="C140" s="64"/>
    </row>
    <row r="141" spans="1:3" x14ac:dyDescent="0.35">
      <c r="A141" s="62"/>
      <c r="B141" s="63"/>
      <c r="C141" s="63"/>
    </row>
    <row r="142" spans="1:3" x14ac:dyDescent="0.35">
      <c r="A142" s="80"/>
      <c r="B142" s="119"/>
      <c r="C142" s="78"/>
    </row>
    <row r="143" spans="1:3" x14ac:dyDescent="0.35">
      <c r="A143" s="80"/>
      <c r="B143" s="78"/>
      <c r="C143" s="78"/>
    </row>
    <row r="144" spans="1:3" x14ac:dyDescent="0.35">
      <c r="A144" s="62"/>
      <c r="B144" s="63"/>
      <c r="C144" s="64"/>
    </row>
    <row r="145" spans="1:3" x14ac:dyDescent="0.35">
      <c r="A145" s="62"/>
      <c r="B145" s="63"/>
      <c r="C145" s="64"/>
    </row>
    <row r="146" spans="1:3" x14ac:dyDescent="0.35">
      <c r="A146" s="62"/>
      <c r="B146" s="64"/>
      <c r="C146" s="64"/>
    </row>
    <row r="147" spans="1:3" x14ac:dyDescent="0.35">
      <c r="A147" s="62"/>
      <c r="B147" s="63"/>
      <c r="C147" s="64"/>
    </row>
    <row r="148" spans="1:3" x14ac:dyDescent="0.35">
      <c r="A148" s="62"/>
      <c r="B148" s="63"/>
      <c r="C148" s="64"/>
    </row>
    <row r="149" spans="1:3" x14ac:dyDescent="0.35">
      <c r="A149" s="62"/>
      <c r="B149" s="63"/>
      <c r="C149" s="64"/>
    </row>
    <row r="150" spans="1:3" x14ac:dyDescent="0.35">
      <c r="A150" s="62"/>
      <c r="B150" s="64"/>
      <c r="C150" s="64"/>
    </row>
    <row r="151" spans="1:3" x14ac:dyDescent="0.35">
      <c r="A151" s="62"/>
      <c r="B151" s="64"/>
      <c r="C151" s="64"/>
    </row>
    <row r="152" spans="1:3" x14ac:dyDescent="0.35">
      <c r="A152" s="62"/>
      <c r="B152" s="64"/>
      <c r="C152" s="64"/>
    </row>
    <row r="153" spans="1:3" x14ac:dyDescent="0.35">
      <c r="A153" s="62"/>
      <c r="B153" s="64"/>
      <c r="C153" s="64"/>
    </row>
    <row r="154" spans="1:3" x14ac:dyDescent="0.35">
      <c r="A154" s="62"/>
      <c r="B154" s="63"/>
      <c r="C154" s="64"/>
    </row>
    <row r="155" spans="1:3" x14ac:dyDescent="0.35">
      <c r="A155" s="62"/>
      <c r="B155" s="63"/>
      <c r="C155" s="64"/>
    </row>
    <row r="156" spans="1:3" x14ac:dyDescent="0.35">
      <c r="A156" s="62"/>
      <c r="B156" s="63"/>
      <c r="C156" s="64"/>
    </row>
    <row r="157" spans="1:3" x14ac:dyDescent="0.35">
      <c r="A157" s="62"/>
      <c r="B157" s="63"/>
      <c r="C157" s="64"/>
    </row>
    <row r="158" spans="1:3" x14ac:dyDescent="0.35">
      <c r="A158" s="62"/>
      <c r="B158" s="64"/>
      <c r="C158" s="64"/>
    </row>
    <row r="159" spans="1:3" x14ac:dyDescent="0.35">
      <c r="A159" s="62"/>
      <c r="B159" s="64"/>
      <c r="C159" s="64"/>
    </row>
    <row r="160" spans="1:3" x14ac:dyDescent="0.35">
      <c r="A160" s="62"/>
      <c r="B160" s="64"/>
      <c r="C160" s="64"/>
    </row>
    <row r="161" spans="1:3" x14ac:dyDescent="0.35">
      <c r="A161" s="62"/>
      <c r="B161" s="63"/>
      <c r="C161" s="64"/>
    </row>
    <row r="162" spans="1:3" x14ac:dyDescent="0.35">
      <c r="A162" s="62"/>
      <c r="B162" s="64"/>
      <c r="C162" s="64"/>
    </row>
    <row r="163" spans="1:3" x14ac:dyDescent="0.35">
      <c r="A163" s="82"/>
      <c r="B163" s="120"/>
      <c r="C163" s="83"/>
    </row>
    <row r="164" spans="1:3" x14ac:dyDescent="0.35">
      <c r="A164" s="62"/>
      <c r="B164" s="64"/>
      <c r="C164" s="64"/>
    </row>
    <row r="165" spans="1:3" x14ac:dyDescent="0.35">
      <c r="A165" s="62"/>
      <c r="B165" s="63"/>
      <c r="C165" s="64"/>
    </row>
    <row r="166" spans="1:3" x14ac:dyDescent="0.35">
      <c r="A166" s="81"/>
      <c r="B166" s="121"/>
      <c r="C166" s="122"/>
    </row>
    <row r="167" spans="1:3" x14ac:dyDescent="0.35">
      <c r="A167" s="77"/>
      <c r="B167" s="121"/>
      <c r="C167" s="122"/>
    </row>
    <row r="168" spans="1:3" x14ac:dyDescent="0.35">
      <c r="A168" s="81"/>
      <c r="B168" s="64"/>
      <c r="C168" s="122"/>
    </row>
    <row r="169" spans="1:3" x14ac:dyDescent="0.35">
      <c r="A169" s="81"/>
      <c r="B169" s="64"/>
      <c r="C169" s="122"/>
    </row>
    <row r="170" spans="1:3" x14ac:dyDescent="0.35">
      <c r="A170" s="77"/>
      <c r="B170" s="121"/>
      <c r="C170" s="122"/>
    </row>
  </sheetData>
  <sheetProtection algorithmName="SHA-512" hashValue="+VKWN9bGETCL0GI6WoVaNAEzHE7j/9pvnrjsTMjnXpANPL1RBfYN5ugdszNtYaQ4glXI3mN4ivnUsv3aFYJ7Fw==" saltValue="eKneierJYFVrPv9PiSlbyg==" spinCount="100000" sheet="1" formatCells="0" formatColumns="0" formatRows="0"/>
  <mergeCells count="14">
    <mergeCell ref="A94:B94"/>
    <mergeCell ref="D94:E94"/>
    <mergeCell ref="C1:E1"/>
    <mergeCell ref="F1:I1"/>
    <mergeCell ref="C2:E2"/>
    <mergeCell ref="F2:I2"/>
    <mergeCell ref="C3:E3"/>
    <mergeCell ref="F3:I3"/>
    <mergeCell ref="C4:E4"/>
    <mergeCell ref="C5:E5"/>
    <mergeCell ref="C6:E6"/>
    <mergeCell ref="C7:E7"/>
    <mergeCell ref="C8:E8"/>
    <mergeCell ref="A90:L90"/>
  </mergeCells>
  <conditionalFormatting sqref="K83">
    <cfRule type="cellIs" dxfId="20" priority="4" operator="greaterThan">
      <formula>K84</formula>
    </cfRule>
  </conditionalFormatting>
  <conditionalFormatting sqref="K72">
    <cfRule type="cellIs" dxfId="19" priority="3" operator="greaterThan">
      <formula>K73</formula>
    </cfRule>
  </conditionalFormatting>
  <conditionalFormatting sqref="K62">
    <cfRule type="cellIs" dxfId="18" priority="2" operator="greaterThan">
      <formula>K63</formula>
    </cfRule>
  </conditionalFormatting>
  <conditionalFormatting sqref="K25">
    <cfRule type="cellIs" dxfId="17" priority="1" operator="greaterThan">
      <formula>K26</formula>
    </cfRule>
  </conditionalFormatting>
  <dataValidations disablePrompts="1" count="1">
    <dataValidation type="custom" allowBlank="1" showInputMessage="1" showErrorMessage="1" error="Amount Due must be equal or lesser than Unpaid Earnings. If a Funding Amount is added to this Cost Center, Amount Due must be the lesser amount between Unpaid Earnings and Prorated Share. " sqref="K15:K23 K65:K70 K75:K81 K28:K60" xr:uid="{00000000-0002-0000-1000-000000000000}">
      <formula1>IF(K15&lt;=MIN(I15,J15), TRUE, FALSE)</formula1>
    </dataValidation>
  </dataValidations>
  <hyperlinks>
    <hyperlink ref="L1" location="Master!A1" display="(Return to Master Tab)" xr:uid="{00000000-0004-0000-1000-000000000000}"/>
  </hyperlinks>
  <pageMargins left="0.7" right="0.7" top="0.75" bottom="0.75" header="0.3" footer="0.3"/>
  <pageSetup scale="41" orientation="portrait" horizontalDpi="4294967293"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FFFF00"/>
  </sheetPr>
  <dimension ref="A1:L134"/>
  <sheetViews>
    <sheetView showGridLines="0" showZeros="0" zoomScaleNormal="100" workbookViewId="0">
      <pane ySplit="12" topLeftCell="A46" activePane="bottomLeft" state="frozen"/>
      <selection activeCell="AI9" sqref="AI9"/>
      <selection pane="bottomLeft" activeCell="B54" sqref="B54"/>
    </sheetView>
  </sheetViews>
  <sheetFormatPr defaultColWidth="9.08984375" defaultRowHeight="14.5" x14ac:dyDescent="0.35"/>
  <cols>
    <col min="1" max="1" width="9.08984375" style="35"/>
    <col min="2" max="2" width="35.6328125" style="35" bestFit="1" customWidth="1"/>
    <col min="3" max="3" width="18.26953125" style="35" bestFit="1" customWidth="1"/>
    <col min="4" max="4" width="16.26953125" style="35" customWidth="1"/>
    <col min="5" max="5" width="20" style="35" customWidth="1"/>
    <col min="6" max="6" width="21.08984375" style="35" customWidth="1"/>
    <col min="7" max="11" width="17.36328125" style="35" customWidth="1"/>
    <col min="12" max="12" width="13.08984375" style="35" customWidth="1"/>
    <col min="13" max="16384" width="9.08984375" style="35"/>
  </cols>
  <sheetData>
    <row r="1" spans="1:12" x14ac:dyDescent="0.35">
      <c r="A1" s="33" t="str">
        <f>Master!A3</f>
        <v xml:space="preserve">a. </v>
      </c>
      <c r="B1" s="33" t="str">
        <f>Master!B3</f>
        <v>Agency Name:</v>
      </c>
      <c r="C1" s="372">
        <f>Master!C3</f>
        <v>0</v>
      </c>
      <c r="D1" s="372"/>
      <c r="E1" s="372"/>
      <c r="F1" s="373" t="s">
        <v>155</v>
      </c>
      <c r="G1" s="373"/>
      <c r="H1" s="373"/>
      <c r="I1" s="373"/>
      <c r="L1" s="36" t="s">
        <v>39</v>
      </c>
    </row>
    <row r="2" spans="1:12" x14ac:dyDescent="0.35">
      <c r="A2" s="33" t="str">
        <f>Master!A4</f>
        <v xml:space="preserve">b. </v>
      </c>
      <c r="B2" s="33" t="str">
        <f>Master!B4</f>
        <v>Contract No.:</v>
      </c>
      <c r="C2" s="374">
        <f>Master!C4</f>
        <v>0</v>
      </c>
      <c r="D2" s="374"/>
      <c r="E2" s="374"/>
      <c r="F2" s="373" t="s">
        <v>121</v>
      </c>
      <c r="G2" s="373"/>
      <c r="H2" s="373"/>
      <c r="I2" s="373"/>
      <c r="L2" s="303">
        <f>Master!$G$1</f>
        <v>44176</v>
      </c>
    </row>
    <row r="3" spans="1:12" x14ac:dyDescent="0.35">
      <c r="A3" s="33" t="str">
        <f>Master!A5</f>
        <v xml:space="preserve">c. </v>
      </c>
      <c r="B3" s="33" t="str">
        <f>Master!B5</f>
        <v>Month/Year of :</v>
      </c>
      <c r="C3" s="375">
        <f>Master!C5</f>
        <v>0</v>
      </c>
      <c r="D3" s="374"/>
      <c r="E3" s="374"/>
      <c r="F3" s="373" t="s">
        <v>43</v>
      </c>
      <c r="G3" s="373"/>
      <c r="H3" s="373"/>
      <c r="I3" s="373"/>
      <c r="L3" s="37" t="str">
        <f>Master!$G$2</f>
        <v>Version: 3.4.47</v>
      </c>
    </row>
    <row r="4" spans="1:12" x14ac:dyDescent="0.35">
      <c r="A4" s="33" t="str">
        <f>Master!A6</f>
        <v xml:space="preserve">d.  </v>
      </c>
      <c r="B4" s="33" t="str">
        <f>Master!B6</f>
        <v># months in the contract:</v>
      </c>
      <c r="C4" s="374">
        <f>Master!C6</f>
        <v>0</v>
      </c>
      <c r="D4" s="374"/>
      <c r="E4" s="374"/>
      <c r="H4" s="38"/>
    </row>
    <row r="5" spans="1:12" x14ac:dyDescent="0.35">
      <c r="A5" s="33" t="str">
        <f>Master!A7</f>
        <v>e.</v>
      </c>
      <c r="B5" s="33" t="str">
        <f>Master!B7</f>
        <v># months remaining (including month in c.):</v>
      </c>
      <c r="C5" s="374">
        <f>Master!C7</f>
        <v>0</v>
      </c>
      <c r="D5" s="374"/>
      <c r="E5" s="374"/>
    </row>
    <row r="6" spans="1:12" x14ac:dyDescent="0.35">
      <c r="A6" s="33" t="str">
        <f>Master!A8</f>
        <v xml:space="preserve">f.  </v>
      </c>
      <c r="B6" s="33" t="str">
        <f>Master!B8</f>
        <v># months incurred (including month in c.):</v>
      </c>
      <c r="C6" s="374">
        <f>Master!C8</f>
        <v>0</v>
      </c>
      <c r="D6" s="374"/>
      <c r="E6" s="374"/>
    </row>
    <row r="7" spans="1:12" x14ac:dyDescent="0.35">
      <c r="A7" s="33" t="str">
        <f>Master!A9</f>
        <v xml:space="preserve">g.  </v>
      </c>
      <c r="B7" s="33" t="str">
        <f>Master!B9</f>
        <v>Federal ID:</v>
      </c>
      <c r="C7" s="374">
        <f>Master!C9</f>
        <v>0</v>
      </c>
      <c r="D7" s="374"/>
      <c r="E7" s="374"/>
    </row>
    <row r="8" spans="1:12" x14ac:dyDescent="0.35">
      <c r="A8" s="33" t="str">
        <f>Master!A10</f>
        <v>h.</v>
      </c>
      <c r="B8" s="33" t="str">
        <f>Master!B10</f>
        <v>Address:</v>
      </c>
      <c r="C8" s="374">
        <f>Master!C10</f>
        <v>0</v>
      </c>
      <c r="D8" s="374"/>
      <c r="E8" s="374"/>
      <c r="F8" s="85"/>
      <c r="G8" s="85"/>
      <c r="H8" s="85"/>
      <c r="I8" s="85"/>
    </row>
    <row r="10" spans="1:12" ht="42" customHeight="1" x14ac:dyDescent="0.35">
      <c r="A10" s="42" t="s">
        <v>165</v>
      </c>
      <c r="B10" s="86" t="s">
        <v>163</v>
      </c>
      <c r="C10" s="42" t="s">
        <v>47</v>
      </c>
      <c r="D10" s="86" t="s">
        <v>123</v>
      </c>
      <c r="E10" s="86" t="s">
        <v>164</v>
      </c>
      <c r="F10" s="42" t="s">
        <v>54</v>
      </c>
      <c r="G10" s="87" t="s">
        <v>124</v>
      </c>
      <c r="H10" s="86" t="s">
        <v>125</v>
      </c>
      <c r="I10" s="86" t="s">
        <v>126</v>
      </c>
      <c r="J10" s="86" t="s">
        <v>127</v>
      </c>
      <c r="K10" s="86" t="s">
        <v>128</v>
      </c>
      <c r="L10" s="86" t="s">
        <v>129</v>
      </c>
    </row>
    <row r="11" spans="1:12" ht="22.5" customHeight="1" x14ac:dyDescent="0.35">
      <c r="A11" s="88"/>
      <c r="B11" s="88"/>
      <c r="C11" s="44"/>
      <c r="D11" s="89" t="s">
        <v>130</v>
      </c>
      <c r="E11" s="89" t="s">
        <v>130</v>
      </c>
      <c r="F11" s="46" t="s">
        <v>139</v>
      </c>
      <c r="G11" s="90" t="s">
        <v>132</v>
      </c>
      <c r="H11" s="89" t="s">
        <v>133</v>
      </c>
      <c r="I11" s="91" t="s">
        <v>134</v>
      </c>
      <c r="J11" s="89" t="s">
        <v>162</v>
      </c>
      <c r="K11" s="92" t="s">
        <v>136</v>
      </c>
      <c r="L11" s="93" t="s">
        <v>137</v>
      </c>
    </row>
    <row r="12" spans="1:12" x14ac:dyDescent="0.35">
      <c r="A12" s="94">
        <v>1</v>
      </c>
      <c r="B12" s="94">
        <v>2</v>
      </c>
      <c r="C12" s="47">
        <v>3</v>
      </c>
      <c r="D12" s="94">
        <v>4</v>
      </c>
      <c r="E12" s="94">
        <v>5</v>
      </c>
      <c r="F12" s="94">
        <v>6</v>
      </c>
      <c r="G12" s="94">
        <v>7</v>
      </c>
      <c r="H12" s="94">
        <v>8</v>
      </c>
      <c r="I12" s="94">
        <v>9</v>
      </c>
      <c r="J12" s="94">
        <v>10</v>
      </c>
      <c r="K12" s="94">
        <v>11</v>
      </c>
      <c r="L12" s="94">
        <v>12</v>
      </c>
    </row>
    <row r="13" spans="1:12" ht="9" customHeight="1" x14ac:dyDescent="0.35">
      <c r="A13" s="62"/>
      <c r="B13" s="63"/>
      <c r="C13" s="63"/>
      <c r="D13" s="64"/>
    </row>
    <row r="14" spans="1:12" ht="15.75" customHeight="1" x14ac:dyDescent="0.35">
      <c r="A14" s="48"/>
      <c r="B14" s="137" t="s">
        <v>424</v>
      </c>
      <c r="C14" s="63"/>
      <c r="D14" s="64"/>
    </row>
    <row r="15" spans="1:12" x14ac:dyDescent="0.35">
      <c r="A15" s="51">
        <f>'CSA Wrksht'!A15</f>
        <v>18</v>
      </c>
      <c r="B15" s="123" t="str">
        <f>'CSA Wrksht'!B15</f>
        <v>Residential Level 1</v>
      </c>
      <c r="C15" s="123" t="str">
        <f>'CSA Wrksht'!F15</f>
        <v>Days</v>
      </c>
      <c r="D15" s="240">
        <f>VLOOKUP(B15,'CS and Rates'!$B$1:$D$77,3,FALSE)</f>
        <v>247.71</v>
      </c>
      <c r="E15" s="96"/>
      <c r="F15" s="97">
        <f>'CSA Wrksht'!AB15</f>
        <v>0</v>
      </c>
      <c r="G15" s="98">
        <f>D15*F15</f>
        <v>0</v>
      </c>
      <c r="H15" s="101"/>
      <c r="I15" s="99">
        <f t="shared" ref="I15:I23" si="0">ROUND(G15-H15,2)</f>
        <v>0</v>
      </c>
      <c r="J15" s="192" t="str">
        <f t="shared" ref="J15:J23" si="1">IF(E15="","XXXXXXXXXX",ROUND(E15-H15,2))</f>
        <v>XXXXXXXXXX</v>
      </c>
      <c r="K15" s="101"/>
      <c r="L15" s="163">
        <f t="shared" ref="L15:L23" si="2">IF(D15="",0,IF(D15=0,0,K15/D15))</f>
        <v>0</v>
      </c>
    </row>
    <row r="16" spans="1:12" x14ac:dyDescent="0.35">
      <c r="A16" s="51">
        <f>'CSA Wrksht'!A16</f>
        <v>19</v>
      </c>
      <c r="B16" s="123" t="str">
        <f>'CSA Wrksht'!B16</f>
        <v>Residential Level 2</v>
      </c>
      <c r="C16" s="123" t="str">
        <f>'CSA Wrksht'!F16</f>
        <v>Days</v>
      </c>
      <c r="D16" s="240">
        <f>VLOOKUP(B16,'CS and Rates'!$B$1:$D$77,3,FALSE)</f>
        <v>206.93</v>
      </c>
      <c r="E16" s="96"/>
      <c r="F16" s="97">
        <f>'CSA Wrksht'!AB16</f>
        <v>0</v>
      </c>
      <c r="G16" s="98">
        <f t="shared" ref="G16:G65" si="3">D16*F16</f>
        <v>0</v>
      </c>
      <c r="H16" s="101"/>
      <c r="I16" s="99">
        <f t="shared" si="0"/>
        <v>0</v>
      </c>
      <c r="J16" s="192" t="str">
        <f t="shared" si="1"/>
        <v>XXXXXXXXXX</v>
      </c>
      <c r="K16" s="101"/>
      <c r="L16" s="163">
        <f t="shared" si="2"/>
        <v>0</v>
      </c>
    </row>
    <row r="17" spans="1:12" x14ac:dyDescent="0.35">
      <c r="A17" s="51">
        <f>'CSA Wrksht'!A17</f>
        <v>20</v>
      </c>
      <c r="B17" s="123" t="str">
        <f>'CSA Wrksht'!B17</f>
        <v>Residential Level 3</v>
      </c>
      <c r="C17" s="123" t="str">
        <f>'CSA Wrksht'!F17</f>
        <v>Days</v>
      </c>
      <c r="D17" s="240">
        <f>VLOOKUP(B17,'CS and Rates'!$B$1:$D$77,3,FALSE)</f>
        <v>123.21</v>
      </c>
      <c r="E17" s="96"/>
      <c r="F17" s="97">
        <f>'CSA Wrksht'!AB17</f>
        <v>0</v>
      </c>
      <c r="G17" s="98">
        <f t="shared" si="3"/>
        <v>0</v>
      </c>
      <c r="H17" s="101"/>
      <c r="I17" s="99">
        <f t="shared" si="0"/>
        <v>0</v>
      </c>
      <c r="J17" s="192" t="str">
        <f t="shared" si="1"/>
        <v>XXXXXXXXXX</v>
      </c>
      <c r="K17" s="101"/>
      <c r="L17" s="163">
        <f t="shared" si="2"/>
        <v>0</v>
      </c>
    </row>
    <row r="18" spans="1:12" x14ac:dyDescent="0.35">
      <c r="A18" s="51">
        <f>'CSA Wrksht'!A18</f>
        <v>21</v>
      </c>
      <c r="B18" s="123" t="str">
        <f>'CSA Wrksht'!B18</f>
        <v>Residential Level 4</v>
      </c>
      <c r="C18" s="123" t="str">
        <f>'CSA Wrksht'!F18</f>
        <v>Days</v>
      </c>
      <c r="D18" s="240">
        <f>VLOOKUP(B18,'CS and Rates'!$B$1:$D$77,3,FALSE)</f>
        <v>73.400000000000006</v>
      </c>
      <c r="E18" s="96"/>
      <c r="F18" s="97">
        <f>'CSA Wrksht'!AB18</f>
        <v>0</v>
      </c>
      <c r="G18" s="98">
        <f t="shared" si="3"/>
        <v>0</v>
      </c>
      <c r="H18" s="101"/>
      <c r="I18" s="99">
        <f t="shared" si="0"/>
        <v>0</v>
      </c>
      <c r="J18" s="192" t="str">
        <f t="shared" si="1"/>
        <v>XXXXXXXXXX</v>
      </c>
      <c r="K18" s="101"/>
      <c r="L18" s="163">
        <f t="shared" si="2"/>
        <v>0</v>
      </c>
    </row>
    <row r="19" spans="1:12" x14ac:dyDescent="0.35">
      <c r="A19" s="51">
        <f>'CSA Wrksht'!A19</f>
        <v>36</v>
      </c>
      <c r="B19" s="123" t="str">
        <f>'CSA Wrksht'!B19</f>
        <v>Room &amp; Board Level 1</v>
      </c>
      <c r="C19" s="123" t="str">
        <f>'CSA Wrksht'!F19</f>
        <v>Days</v>
      </c>
      <c r="D19" s="240">
        <f>VLOOKUP(B19,'CS and Rates'!$B$1:$D$77,3,FALSE)</f>
        <v>135.07</v>
      </c>
      <c r="E19" s="96"/>
      <c r="F19" s="97">
        <f>'CSA Wrksht'!AB19</f>
        <v>0</v>
      </c>
      <c r="G19" s="98">
        <f t="shared" si="3"/>
        <v>0</v>
      </c>
      <c r="H19" s="101"/>
      <c r="I19" s="99">
        <f t="shared" si="0"/>
        <v>0</v>
      </c>
      <c r="J19" s="192" t="str">
        <f t="shared" si="1"/>
        <v>XXXXXXXXXX</v>
      </c>
      <c r="K19" s="101"/>
      <c r="L19" s="163">
        <f t="shared" si="2"/>
        <v>0</v>
      </c>
    </row>
    <row r="20" spans="1:12" x14ac:dyDescent="0.35">
      <c r="A20" s="51">
        <f>'CSA Wrksht'!A20</f>
        <v>37</v>
      </c>
      <c r="B20" s="123" t="str">
        <f>'CSA Wrksht'!B20</f>
        <v>Room &amp; Board Level 2</v>
      </c>
      <c r="C20" s="123" t="str">
        <f>'CSA Wrksht'!F20</f>
        <v>Days</v>
      </c>
      <c r="D20" s="240">
        <f>VLOOKUP(B20,'CS and Rates'!$B$1:$D$77,3,FALSE)</f>
        <v>103.72</v>
      </c>
      <c r="E20" s="96"/>
      <c r="F20" s="97">
        <f>'CSA Wrksht'!AB20</f>
        <v>0</v>
      </c>
      <c r="G20" s="98">
        <f t="shared" si="3"/>
        <v>0</v>
      </c>
      <c r="H20" s="101"/>
      <c r="I20" s="99">
        <f t="shared" si="0"/>
        <v>0</v>
      </c>
      <c r="J20" s="192" t="str">
        <f t="shared" si="1"/>
        <v>XXXXXXXXXX</v>
      </c>
      <c r="K20" s="101"/>
      <c r="L20" s="163">
        <f t="shared" si="2"/>
        <v>0</v>
      </c>
    </row>
    <row r="21" spans="1:12" x14ac:dyDescent="0.35">
      <c r="A21" s="51">
        <f>'CSA Wrksht'!A21</f>
        <v>38</v>
      </c>
      <c r="B21" s="123" t="str">
        <f>'CSA Wrksht'!B21</f>
        <v>Room &amp; Board Level 3</v>
      </c>
      <c r="C21" s="123" t="str">
        <f>'CSA Wrksht'!F21</f>
        <v>Days</v>
      </c>
      <c r="D21" s="240">
        <f>VLOOKUP(B21,'CS and Rates'!$B$1:$D$77,3,FALSE)</f>
        <v>67.849999999999994</v>
      </c>
      <c r="E21" s="96"/>
      <c r="F21" s="97">
        <f>'CSA Wrksht'!AB21</f>
        <v>0</v>
      </c>
      <c r="G21" s="98">
        <f t="shared" si="3"/>
        <v>0</v>
      </c>
      <c r="H21" s="101"/>
      <c r="I21" s="99">
        <f t="shared" si="0"/>
        <v>0</v>
      </c>
      <c r="J21" s="192" t="str">
        <f t="shared" si="1"/>
        <v>XXXXXXXXXX</v>
      </c>
      <c r="K21" s="101"/>
      <c r="L21" s="163">
        <f t="shared" si="2"/>
        <v>0</v>
      </c>
    </row>
    <row r="22" spans="1:12" x14ac:dyDescent="0.35">
      <c r="A22" s="51">
        <f>'CSA Wrksht'!A22</f>
        <v>0</v>
      </c>
      <c r="B22" s="59">
        <f>'CSA Wrksht'!B22</f>
        <v>0</v>
      </c>
      <c r="C22" s="134">
        <f>'CSA Wrksht'!F22</f>
        <v>0</v>
      </c>
      <c r="D22" s="190"/>
      <c r="E22" s="96"/>
      <c r="F22" s="97">
        <f>'CSA Wrksht'!AB22</f>
        <v>0</v>
      </c>
      <c r="G22" s="98">
        <f t="shared" si="3"/>
        <v>0</v>
      </c>
      <c r="H22" s="101"/>
      <c r="I22" s="99">
        <f t="shared" si="0"/>
        <v>0</v>
      </c>
      <c r="J22" s="192" t="str">
        <f t="shared" si="1"/>
        <v>XXXXXXXXXX</v>
      </c>
      <c r="K22" s="101"/>
      <c r="L22" s="163">
        <f t="shared" si="2"/>
        <v>0</v>
      </c>
    </row>
    <row r="23" spans="1:12" ht="15.75" customHeight="1" x14ac:dyDescent="0.35">
      <c r="A23" s="51">
        <f>'CSA Wrksht'!A23</f>
        <v>0</v>
      </c>
      <c r="B23" s="59">
        <f>'CSA Wrksht'!B23</f>
        <v>0</v>
      </c>
      <c r="C23" s="134">
        <f>'CSA Wrksht'!F23</f>
        <v>0</v>
      </c>
      <c r="D23" s="190"/>
      <c r="E23" s="96"/>
      <c r="F23" s="97">
        <f>'CSA Wrksht'!AB23</f>
        <v>0</v>
      </c>
      <c r="G23" s="98">
        <f t="shared" si="3"/>
        <v>0</v>
      </c>
      <c r="H23" s="101"/>
      <c r="I23" s="99">
        <f t="shared" si="0"/>
        <v>0</v>
      </c>
      <c r="J23" s="192" t="str">
        <f t="shared" si="1"/>
        <v>XXXXXXXXXX</v>
      </c>
      <c r="K23" s="101"/>
      <c r="L23" s="163">
        <f t="shared" si="2"/>
        <v>0</v>
      </c>
    </row>
    <row r="24" spans="1:12" ht="6.75" customHeight="1" x14ac:dyDescent="0.35">
      <c r="A24" s="62">
        <f>'CSA Wrksht'!A24</f>
        <v>0</v>
      </c>
      <c r="B24" s="63">
        <f>'CSA Wrksht'!B24</f>
        <v>0</v>
      </c>
      <c r="C24" s="63">
        <f>'CSA Wrksht'!F24</f>
        <v>0</v>
      </c>
      <c r="D24" s="64"/>
      <c r="J24" s="102"/>
    </row>
    <row r="25" spans="1:12" s="129" customFormat="1" ht="15" customHeight="1" x14ac:dyDescent="0.35">
      <c r="A25" s="49"/>
      <c r="B25" s="50"/>
      <c r="C25" s="50"/>
      <c r="D25" s="113"/>
      <c r="E25" s="126"/>
      <c r="F25" s="127"/>
      <c r="G25" s="126"/>
      <c r="H25" s="126"/>
      <c r="I25" s="126"/>
      <c r="J25" s="128"/>
      <c r="K25" s="126"/>
      <c r="L25" s="127"/>
    </row>
    <row r="26" spans="1:12" s="129" customFormat="1" ht="15" customHeight="1" x14ac:dyDescent="0.35">
      <c r="A26" s="77"/>
      <c r="B26" s="78"/>
      <c r="C26" s="137"/>
      <c r="D26" s="77"/>
      <c r="E26" s="130"/>
      <c r="K26" s="131"/>
      <c r="L26" s="132"/>
    </row>
    <row r="27" spans="1:12" ht="16.5" customHeight="1" x14ac:dyDescent="0.35">
      <c r="A27" s="49"/>
      <c r="B27" s="50" t="s">
        <v>425</v>
      </c>
      <c r="C27" s="63">
        <f>'CSA Wrksht'!F27</f>
        <v>0</v>
      </c>
      <c r="D27" s="64"/>
    </row>
    <row r="28" spans="1:12" x14ac:dyDescent="0.35">
      <c r="A28" s="51">
        <f>'CSA Wrksht'!A28</f>
        <v>29</v>
      </c>
      <c r="B28" s="123" t="str">
        <f>'CSA Wrksht'!B28</f>
        <v>Aftercare -  Individual</v>
      </c>
      <c r="C28" s="123" t="str">
        <f>'CSA Wrksht'!F28</f>
        <v>Hours</v>
      </c>
      <c r="D28" s="240">
        <f>VLOOKUP(B28,'CS and Rates'!$B$1:$D$77,3,FALSE)</f>
        <v>62.57</v>
      </c>
      <c r="E28" s="96"/>
      <c r="F28" s="97">
        <f>'CSA Wrksht'!AB28</f>
        <v>0</v>
      </c>
      <c r="G28" s="98">
        <f t="shared" si="3"/>
        <v>0</v>
      </c>
      <c r="H28" s="101"/>
      <c r="I28" s="99">
        <f t="shared" ref="I28:I37" si="4">ROUND(G28-H28,2)</f>
        <v>0</v>
      </c>
      <c r="J28" s="192" t="str">
        <f t="shared" ref="J28:J37" si="5">IF(E28="","XXXXXXXXXX",ROUND(E28-H28,2))</f>
        <v>XXXXXXXXXX</v>
      </c>
      <c r="K28" s="101"/>
      <c r="L28" s="163">
        <f t="shared" ref="L28:L34" si="6">IF(D28="",0,IF(D28=0,0,K28/D28))</f>
        <v>0</v>
      </c>
    </row>
    <row r="29" spans="1:12" x14ac:dyDescent="0.35">
      <c r="A29" s="51">
        <f>'CSA Wrksht'!A29</f>
        <v>43</v>
      </c>
      <c r="B29" s="123" t="str">
        <f>'CSA Wrksht'!B29</f>
        <v>Aftercare - Group</v>
      </c>
      <c r="C29" s="123" t="str">
        <f>'CSA Wrksht'!F29</f>
        <v>Hours</v>
      </c>
      <c r="D29" s="240">
        <f>VLOOKUP(B29,'CS and Rates'!$B$1:$D$77,3,FALSE)</f>
        <v>15.64</v>
      </c>
      <c r="E29" s="96"/>
      <c r="F29" s="97">
        <f>'CSA Wrksht'!AB29</f>
        <v>0</v>
      </c>
      <c r="G29" s="98">
        <f t="shared" si="3"/>
        <v>0</v>
      </c>
      <c r="H29" s="101"/>
      <c r="I29" s="99">
        <f t="shared" si="4"/>
        <v>0</v>
      </c>
      <c r="J29" s="192" t="str">
        <f t="shared" si="5"/>
        <v>XXXXXXXXXX</v>
      </c>
      <c r="K29" s="101"/>
      <c r="L29" s="163">
        <f t="shared" si="6"/>
        <v>0</v>
      </c>
    </row>
    <row r="30" spans="1:12" x14ac:dyDescent="0.35">
      <c r="A30" s="51">
        <f>'CSA Wrksht'!A30</f>
        <v>1</v>
      </c>
      <c r="B30" s="123" t="str">
        <f>'CSA Wrksht'!B30</f>
        <v>Assessment</v>
      </c>
      <c r="C30" s="123" t="str">
        <f>'CSA Wrksht'!F30</f>
        <v>Hours</v>
      </c>
      <c r="D30" s="240">
        <f>VLOOKUP(B30,'CS and Rates'!$B$1:$D$77,3,FALSE)</f>
        <v>89.4</v>
      </c>
      <c r="E30" s="96"/>
      <c r="F30" s="97">
        <f>'CSA Wrksht'!AB30</f>
        <v>0</v>
      </c>
      <c r="G30" s="98">
        <f t="shared" si="3"/>
        <v>0</v>
      </c>
      <c r="H30" s="101"/>
      <c r="I30" s="99">
        <f t="shared" si="4"/>
        <v>0</v>
      </c>
      <c r="J30" s="192" t="str">
        <f t="shared" si="5"/>
        <v>XXXXXXXXXX</v>
      </c>
      <c r="K30" s="101"/>
      <c r="L30" s="163">
        <f t="shared" si="6"/>
        <v>0</v>
      </c>
    </row>
    <row r="31" spans="1:12" x14ac:dyDescent="0.35">
      <c r="A31" s="51">
        <f>'CSA Wrksht'!A31</f>
        <v>2</v>
      </c>
      <c r="B31" s="123" t="str">
        <f>'CSA Wrksht'!B31</f>
        <v>Case Management</v>
      </c>
      <c r="C31" s="123" t="str">
        <f>'CSA Wrksht'!F31</f>
        <v>Hours</v>
      </c>
      <c r="D31" s="240">
        <f>VLOOKUP(B31,'CS and Rates'!$B$1:$D$77,3,FALSE)</f>
        <v>71.12</v>
      </c>
      <c r="E31" s="96"/>
      <c r="F31" s="97">
        <f>'CSA Wrksht'!AB31</f>
        <v>0</v>
      </c>
      <c r="G31" s="98">
        <f t="shared" si="3"/>
        <v>0</v>
      </c>
      <c r="H31" s="101"/>
      <c r="I31" s="99">
        <f t="shared" si="4"/>
        <v>0</v>
      </c>
      <c r="J31" s="192" t="str">
        <f t="shared" si="5"/>
        <v>XXXXXXXXXX</v>
      </c>
      <c r="K31" s="101"/>
      <c r="L31" s="163">
        <f t="shared" si="6"/>
        <v>0</v>
      </c>
    </row>
    <row r="32" spans="1:12" x14ac:dyDescent="0.35">
      <c r="A32" s="51">
        <f>'CSA Wrksht'!A32</f>
        <v>5</v>
      </c>
      <c r="B32" s="123" t="str">
        <f>'CSA Wrksht'!B32</f>
        <v>Day Care Services</v>
      </c>
      <c r="C32" s="123" t="str">
        <f>'CSA Wrksht'!F32</f>
        <v>Hours</v>
      </c>
      <c r="D32" s="240">
        <f>VLOOKUP(B32,'CS and Rates'!$B$1:$D$77,3,FALSE)</f>
        <v>52.42</v>
      </c>
      <c r="E32" s="96"/>
      <c r="F32" s="97">
        <f>'CSA Wrksht'!AB32</f>
        <v>0</v>
      </c>
      <c r="G32" s="98">
        <f t="shared" si="3"/>
        <v>0</v>
      </c>
      <c r="H32" s="101"/>
      <c r="I32" s="99">
        <f t="shared" si="4"/>
        <v>0</v>
      </c>
      <c r="J32" s="192" t="str">
        <f t="shared" si="5"/>
        <v>XXXXXXXXXX</v>
      </c>
      <c r="K32" s="101"/>
      <c r="L32" s="163">
        <f t="shared" si="6"/>
        <v>0</v>
      </c>
    </row>
    <row r="33" spans="1:12" x14ac:dyDescent="0.35">
      <c r="A33" s="51">
        <f>'CSA Wrksht'!A33</f>
        <v>6</v>
      </c>
      <c r="B33" s="123" t="str">
        <f>'CSA Wrksht'!B33</f>
        <v>Day Treatment</v>
      </c>
      <c r="C33" s="123" t="str">
        <f>'CSA Wrksht'!F33</f>
        <v>Days</v>
      </c>
      <c r="D33" s="240">
        <f>VLOOKUP(B33,'CS and Rates'!$B$1:$D$77,3,FALSE)</f>
        <v>52.42</v>
      </c>
      <c r="E33" s="96"/>
      <c r="F33" s="97">
        <f>'CSA Wrksht'!AB33</f>
        <v>0</v>
      </c>
      <c r="G33" s="98">
        <f t="shared" si="3"/>
        <v>0</v>
      </c>
      <c r="H33" s="101"/>
      <c r="I33" s="99">
        <f t="shared" si="4"/>
        <v>0</v>
      </c>
      <c r="J33" s="192" t="str">
        <f t="shared" si="5"/>
        <v>XXXXXXXXXX</v>
      </c>
      <c r="K33" s="101"/>
      <c r="L33" s="163">
        <f t="shared" si="6"/>
        <v>0</v>
      </c>
    </row>
    <row r="34" spans="1:12" x14ac:dyDescent="0.35">
      <c r="A34" s="51">
        <f>'CSA Wrksht'!A35</f>
        <v>28</v>
      </c>
      <c r="B34" s="123" t="str">
        <f>'CSA Wrksht'!B35</f>
        <v>Incidental Expenses</v>
      </c>
      <c r="C34" s="123" t="str">
        <f>'CSA Wrksht'!F35</f>
        <v>1 Unit = $1.00</v>
      </c>
      <c r="D34" s="240">
        <f>VLOOKUP(B34,'CS and Rates'!$B$1:$D$77,3,FALSE)</f>
        <v>1</v>
      </c>
      <c r="E34" s="96"/>
      <c r="F34" s="97">
        <f>'CSA Wrksht'!AB35</f>
        <v>0</v>
      </c>
      <c r="G34" s="98">
        <f t="shared" si="3"/>
        <v>0</v>
      </c>
      <c r="H34" s="101"/>
      <c r="I34" s="99">
        <f t="shared" si="4"/>
        <v>0</v>
      </c>
      <c r="J34" s="192" t="str">
        <f t="shared" si="5"/>
        <v>XXXXXXXXXX</v>
      </c>
      <c r="K34" s="101"/>
      <c r="L34" s="163">
        <f t="shared" si="6"/>
        <v>0</v>
      </c>
    </row>
    <row r="35" spans="1:12" x14ac:dyDescent="0.35">
      <c r="A35" s="51">
        <f>'CSA Wrksht'!A37</f>
        <v>8</v>
      </c>
      <c r="B35" s="123" t="str">
        <f>'CSA Wrksht'!B37</f>
        <v>In-Home &amp; On Site</v>
      </c>
      <c r="C35" s="123" t="str">
        <f>'CSA Wrksht'!F37</f>
        <v>Hours</v>
      </c>
      <c r="D35" s="240">
        <f>VLOOKUP(B35,'CS and Rates'!$B$1:$D$77,3,FALSE)</f>
        <v>84.53</v>
      </c>
      <c r="E35" s="96"/>
      <c r="F35" s="97">
        <f>'CSA Wrksht'!AB37</f>
        <v>0</v>
      </c>
      <c r="G35" s="98">
        <f t="shared" si="3"/>
        <v>0</v>
      </c>
      <c r="H35" s="101"/>
      <c r="I35" s="99">
        <f t="shared" si="4"/>
        <v>0</v>
      </c>
      <c r="J35" s="192" t="str">
        <f t="shared" si="5"/>
        <v>XXXXXXXXXX</v>
      </c>
      <c r="K35" s="101"/>
      <c r="L35" s="163">
        <f>IF(D35="",0,IF(D35=0,0,K35/D35))</f>
        <v>0</v>
      </c>
    </row>
    <row r="36" spans="1:12" x14ac:dyDescent="0.35">
      <c r="A36" s="51">
        <f>'CSA Wrksht'!A38</f>
        <v>42</v>
      </c>
      <c r="B36" s="123" t="str">
        <f>'CSA Wrksht'!B38</f>
        <v>Intervention - Group</v>
      </c>
      <c r="C36" s="123" t="str">
        <f>'CSA Wrksht'!F38</f>
        <v>Hours</v>
      </c>
      <c r="D36" s="240">
        <f>VLOOKUP(B36,'CS and Rates'!$B$1:$D$77,3,FALSE)</f>
        <v>18.62</v>
      </c>
      <c r="E36" s="96"/>
      <c r="F36" s="97">
        <f>'CSA Wrksht'!AB38</f>
        <v>0</v>
      </c>
      <c r="G36" s="98">
        <f t="shared" si="3"/>
        <v>0</v>
      </c>
      <c r="H36" s="101"/>
      <c r="I36" s="99">
        <f t="shared" si="4"/>
        <v>0</v>
      </c>
      <c r="J36" s="192" t="str">
        <f t="shared" si="5"/>
        <v>XXXXXXXXXX</v>
      </c>
      <c r="K36" s="101"/>
      <c r="L36" s="163">
        <f>IF(D36="",0,IF(D36=0,0,K36/D36))</f>
        <v>0</v>
      </c>
    </row>
    <row r="37" spans="1:12" x14ac:dyDescent="0.35">
      <c r="A37" s="51">
        <f>'CSA Wrksht'!A39</f>
        <v>11</v>
      </c>
      <c r="B37" s="123" t="str">
        <f>'CSA Wrksht'!B39</f>
        <v>Intervention - Individual</v>
      </c>
      <c r="C37" s="123" t="str">
        <f>'CSA Wrksht'!F39</f>
        <v>Hours</v>
      </c>
      <c r="D37" s="240">
        <f>VLOOKUP(B37,'CS and Rates'!$B$1:$D$77,3,FALSE)</f>
        <v>74.48</v>
      </c>
      <c r="E37" s="96"/>
      <c r="F37" s="97">
        <f>'CSA Wrksht'!AB39</f>
        <v>0</v>
      </c>
      <c r="G37" s="98">
        <f t="shared" si="3"/>
        <v>0</v>
      </c>
      <c r="H37" s="101"/>
      <c r="I37" s="99">
        <f t="shared" si="4"/>
        <v>0</v>
      </c>
      <c r="J37" s="192" t="str">
        <f t="shared" si="5"/>
        <v>XXXXXXXXXX</v>
      </c>
      <c r="K37" s="101"/>
      <c r="L37" s="163">
        <f>IF(D37="",0,IF(D37=0,0,K37/D37))</f>
        <v>0</v>
      </c>
    </row>
    <row r="38" spans="1:12" x14ac:dyDescent="0.35">
      <c r="A38" s="51">
        <f>'CSA Wrksht'!A42</f>
        <v>35</v>
      </c>
      <c r="B38" s="123" t="str">
        <f>'CSA Wrksht'!B42</f>
        <v>Outpatient - Group</v>
      </c>
      <c r="C38" s="123" t="str">
        <f>'CSA Wrksht'!F42</f>
        <v>Hours</v>
      </c>
      <c r="D38" s="240">
        <f>VLOOKUP(B38,'CS and Rates'!$B$1:$D$77,3,FALSE)</f>
        <v>22.44</v>
      </c>
      <c r="E38" s="96"/>
      <c r="F38" s="97">
        <f>'CSA Wrksht'!AB42</f>
        <v>0</v>
      </c>
      <c r="G38" s="98">
        <f t="shared" si="3"/>
        <v>0</v>
      </c>
      <c r="H38" s="101"/>
      <c r="I38" s="99">
        <f t="shared" ref="I38:I47" si="7">ROUND(G38-H38,2)</f>
        <v>0</v>
      </c>
      <c r="J38" s="192" t="str">
        <f t="shared" ref="J38:J47" si="8">IF(E38="","XXXXXXXXXX",ROUND(E38-H38,2))</f>
        <v>XXXXXXXXXX</v>
      </c>
      <c r="K38" s="101"/>
      <c r="L38" s="163">
        <f t="shared" ref="L38:L47" si="9">IF(D38="",0,IF(D38=0,0,K38/D38))</f>
        <v>0</v>
      </c>
    </row>
    <row r="39" spans="1:12" x14ac:dyDescent="0.35">
      <c r="A39" s="51">
        <f>'CSA Wrksht'!A43</f>
        <v>14</v>
      </c>
      <c r="B39" s="123" t="str">
        <f>'CSA Wrksht'!B43</f>
        <v>Outpatient - Individual</v>
      </c>
      <c r="C39" s="123" t="str">
        <f>'CSA Wrksht'!F43</f>
        <v>Hours</v>
      </c>
      <c r="D39" s="240">
        <f>VLOOKUP(B39,'CS and Rates'!$B$1:$D$77,3,FALSE)</f>
        <v>89.76</v>
      </c>
      <c r="E39" s="96"/>
      <c r="F39" s="97">
        <f>'CSA Wrksht'!AB43</f>
        <v>0</v>
      </c>
      <c r="G39" s="98">
        <f t="shared" si="3"/>
        <v>0</v>
      </c>
      <c r="H39" s="101"/>
      <c r="I39" s="99">
        <f t="shared" si="7"/>
        <v>0</v>
      </c>
      <c r="J39" s="192" t="str">
        <f t="shared" si="8"/>
        <v>XXXXXXXXXX</v>
      </c>
      <c r="K39" s="101"/>
      <c r="L39" s="163">
        <f t="shared" si="9"/>
        <v>0</v>
      </c>
    </row>
    <row r="40" spans="1:12" x14ac:dyDescent="0.35">
      <c r="A40" s="51">
        <f>'CSA Wrksht'!A44</f>
        <v>15</v>
      </c>
      <c r="B40" s="123" t="str">
        <f>'CSA Wrksht'!B44</f>
        <v>Outreach (Client Specific)</v>
      </c>
      <c r="C40" s="123" t="str">
        <f>'CSA Wrksht'!F44</f>
        <v>Hours</v>
      </c>
      <c r="D40" s="240">
        <f>VLOOKUP(B40,'CS and Rates'!$B$1:$D$77,3,FALSE)</f>
        <v>57.62</v>
      </c>
      <c r="E40" s="96"/>
      <c r="F40" s="97">
        <f>'CSA Wrksht'!AB44</f>
        <v>0</v>
      </c>
      <c r="G40" s="98">
        <f t="shared" si="3"/>
        <v>0</v>
      </c>
      <c r="H40" s="101"/>
      <c r="I40" s="99">
        <f t="shared" si="7"/>
        <v>0</v>
      </c>
      <c r="J40" s="192" t="str">
        <f t="shared" si="8"/>
        <v>XXXXXXXXXX</v>
      </c>
      <c r="K40" s="101"/>
      <c r="L40" s="163">
        <f t="shared" si="9"/>
        <v>0</v>
      </c>
    </row>
    <row r="41" spans="1:12" s="182" customFormat="1" x14ac:dyDescent="0.35">
      <c r="A41" s="245">
        <f>'CSA Wrksht'!A45</f>
        <v>15</v>
      </c>
      <c r="B41" s="174" t="str">
        <f>'CSA Wrksht'!B45</f>
        <v>Outreach (Non-Client Specific)</v>
      </c>
      <c r="C41" s="174" t="str">
        <f>'CSA Wrksht'!F45</f>
        <v>Hours</v>
      </c>
      <c r="D41" s="240">
        <f>VLOOKUP(B41,'CS and Rates'!$B$1:$D$77,3,FALSE)</f>
        <v>57.62</v>
      </c>
      <c r="E41" s="191"/>
      <c r="F41" s="97">
        <f>'CSA Wrksht'!AB45</f>
        <v>0</v>
      </c>
      <c r="G41" s="168">
        <f t="shared" ref="G41" si="10">D41*F41</f>
        <v>0</v>
      </c>
      <c r="H41" s="193"/>
      <c r="I41" s="169">
        <f t="shared" ref="I41" si="11">ROUND(G41-H41,2)</f>
        <v>0</v>
      </c>
      <c r="J41" s="192" t="str">
        <f t="shared" ref="J41" si="12">IF(E41="","XXXXXXXXXX",ROUND(E41-H41,2))</f>
        <v>XXXXXXXXXX</v>
      </c>
      <c r="K41" s="193"/>
      <c r="L41" s="163">
        <f t="shared" si="9"/>
        <v>0</v>
      </c>
    </row>
    <row r="42" spans="1:12" x14ac:dyDescent="0.35">
      <c r="A42" s="51">
        <f>'CSA Wrksht'!A46</f>
        <v>47</v>
      </c>
      <c r="B42" s="123" t="str">
        <f>'CSA Wrksht'!B46</f>
        <v>Recovery Support - Group</v>
      </c>
      <c r="C42" s="123" t="str">
        <f>'CSA Wrksht'!F46</f>
        <v>Hours</v>
      </c>
      <c r="D42" s="240">
        <f>VLOOKUP(B42,'CS and Rates'!$B$1:$D$77,3,FALSE)</f>
        <v>15.1</v>
      </c>
      <c r="E42" s="96"/>
      <c r="F42" s="97">
        <f>'CSA Wrksht'!AB46</f>
        <v>0</v>
      </c>
      <c r="G42" s="98">
        <f t="shared" si="3"/>
        <v>0</v>
      </c>
      <c r="H42" s="101"/>
      <c r="I42" s="99">
        <f t="shared" si="7"/>
        <v>0</v>
      </c>
      <c r="J42" s="192" t="str">
        <f t="shared" si="8"/>
        <v>XXXXXXXXXX</v>
      </c>
      <c r="K42" s="101"/>
      <c r="L42" s="163">
        <f t="shared" si="9"/>
        <v>0</v>
      </c>
    </row>
    <row r="43" spans="1:12" x14ac:dyDescent="0.35">
      <c r="A43" s="51">
        <f>'CSA Wrksht'!A47</f>
        <v>46</v>
      </c>
      <c r="B43" s="123" t="str">
        <f>'CSA Wrksht'!B47</f>
        <v>Recovery Support - Individual</v>
      </c>
      <c r="C43" s="123" t="str">
        <f>'CSA Wrksht'!F47</f>
        <v>Hours</v>
      </c>
      <c r="D43" s="240">
        <f>VLOOKUP(B43,'CS and Rates'!$B$1:$D$77,3,FALSE)</f>
        <v>60.41</v>
      </c>
      <c r="E43" s="96"/>
      <c r="F43" s="97">
        <f>'CSA Wrksht'!AB47</f>
        <v>0</v>
      </c>
      <c r="G43" s="98">
        <f t="shared" si="3"/>
        <v>0</v>
      </c>
      <c r="H43" s="101"/>
      <c r="I43" s="99">
        <f t="shared" si="7"/>
        <v>0</v>
      </c>
      <c r="J43" s="192" t="str">
        <f t="shared" si="8"/>
        <v>XXXXXXXXXX</v>
      </c>
      <c r="K43" s="101"/>
      <c r="L43" s="163">
        <f t="shared" si="9"/>
        <v>0</v>
      </c>
    </row>
    <row r="44" spans="1:12" x14ac:dyDescent="0.35">
      <c r="A44" s="51">
        <f>'CSA Wrksht'!A48</f>
        <v>22</v>
      </c>
      <c r="B44" s="123" t="str">
        <f>'CSA Wrksht'!B48</f>
        <v>Respite Services</v>
      </c>
      <c r="C44" s="123" t="str">
        <f>'CSA Wrksht'!F48</f>
        <v>Hours</v>
      </c>
      <c r="D44" s="240">
        <f>VLOOKUP(B44,'CS and Rates'!$B$1:$D$77,3,FALSE)</f>
        <v>0</v>
      </c>
      <c r="E44" s="96"/>
      <c r="F44" s="97">
        <f>'CSA Wrksht'!AB48</f>
        <v>0</v>
      </c>
      <c r="G44" s="98">
        <f t="shared" si="3"/>
        <v>0</v>
      </c>
      <c r="H44" s="101"/>
      <c r="I44" s="99">
        <f t="shared" si="7"/>
        <v>0</v>
      </c>
      <c r="J44" s="192" t="str">
        <f t="shared" si="8"/>
        <v>XXXXXXXXXX</v>
      </c>
      <c r="K44" s="101"/>
      <c r="L44" s="163">
        <f t="shared" si="9"/>
        <v>0</v>
      </c>
    </row>
    <row r="45" spans="1:12" x14ac:dyDescent="0.35">
      <c r="A45" s="51">
        <f>'CSA Wrksht'!A49</f>
        <v>25</v>
      </c>
      <c r="B45" s="123" t="str">
        <f>'CSA Wrksht'!B49</f>
        <v>Supported Employment</v>
      </c>
      <c r="C45" s="123" t="str">
        <f>'CSA Wrksht'!F49</f>
        <v>Hours</v>
      </c>
      <c r="D45" s="240">
        <f>VLOOKUP(B45,'CS and Rates'!$B$1:$D$77,3,FALSE)</f>
        <v>67.62</v>
      </c>
      <c r="E45" s="96"/>
      <c r="F45" s="97">
        <f>'CSA Wrksht'!AB49</f>
        <v>0</v>
      </c>
      <c r="G45" s="98">
        <f t="shared" si="3"/>
        <v>0</v>
      </c>
      <c r="H45" s="101"/>
      <c r="I45" s="99">
        <f t="shared" si="7"/>
        <v>0</v>
      </c>
      <c r="J45" s="192" t="str">
        <f t="shared" si="8"/>
        <v>XXXXXXXXXX</v>
      </c>
      <c r="K45" s="101"/>
      <c r="L45" s="163">
        <f t="shared" si="9"/>
        <v>0</v>
      </c>
    </row>
    <row r="46" spans="1:12" x14ac:dyDescent="0.35">
      <c r="A46" s="51">
        <f>'CSA Wrksht'!A50</f>
        <v>26</v>
      </c>
      <c r="B46" s="123" t="str">
        <f>'CSA Wrksht'!B50</f>
        <v>Supportive Housing/Living</v>
      </c>
      <c r="C46" s="123" t="str">
        <f>'CSA Wrksht'!F50</f>
        <v>Hours</v>
      </c>
      <c r="D46" s="240">
        <f>VLOOKUP(B46,'CS and Rates'!$B$1:$D$77,3,FALSE)</f>
        <v>70.38</v>
      </c>
      <c r="E46" s="96"/>
      <c r="F46" s="97">
        <f>'CSA Wrksht'!AB50</f>
        <v>0</v>
      </c>
      <c r="G46" s="98">
        <f t="shared" si="3"/>
        <v>0</v>
      </c>
      <c r="H46" s="101"/>
      <c r="I46" s="99">
        <f t="shared" si="7"/>
        <v>0</v>
      </c>
      <c r="J46" s="192" t="str">
        <f t="shared" si="8"/>
        <v>XXXXXXXXXX</v>
      </c>
      <c r="K46" s="101"/>
      <c r="L46" s="163">
        <f t="shared" si="9"/>
        <v>0</v>
      </c>
    </row>
    <row r="47" spans="1:12" x14ac:dyDescent="0.35">
      <c r="A47" s="51">
        <f>'CSA Wrksht'!A51</f>
        <v>27</v>
      </c>
      <c r="B47" s="123" t="str">
        <f>'CSA Wrksht'!B51</f>
        <v>Treatment Alternatives for Safer Communities (TASC)</v>
      </c>
      <c r="C47" s="123" t="str">
        <f>'CSA Wrksht'!F51</f>
        <v>Hours</v>
      </c>
      <c r="D47" s="240">
        <f>VLOOKUP(B47,'CS and Rates'!$B$1:$D$77,3,FALSE)</f>
        <v>71.349999999999994</v>
      </c>
      <c r="E47" s="96"/>
      <c r="F47" s="97">
        <f>'CSA Wrksht'!AB51</f>
        <v>0</v>
      </c>
      <c r="G47" s="98">
        <f t="shared" si="3"/>
        <v>0</v>
      </c>
      <c r="H47" s="101"/>
      <c r="I47" s="99">
        <f t="shared" si="7"/>
        <v>0</v>
      </c>
      <c r="J47" s="192" t="str">
        <f t="shared" si="8"/>
        <v>XXXXXXXXXX</v>
      </c>
      <c r="K47" s="101"/>
      <c r="L47" s="163">
        <f t="shared" si="9"/>
        <v>0</v>
      </c>
    </row>
    <row r="48" spans="1:12" x14ac:dyDescent="0.35">
      <c r="A48" s="51">
        <f>'CSA Wrksht'!A61</f>
        <v>0</v>
      </c>
      <c r="B48" s="59">
        <f>'CSA Wrksht'!B61</f>
        <v>0</v>
      </c>
      <c r="C48" s="134">
        <f>'CSA Wrksht'!F61</f>
        <v>0</v>
      </c>
      <c r="D48" s="190"/>
      <c r="E48" s="96"/>
      <c r="F48" s="97">
        <f>'CSA Wrksht'!AB61</f>
        <v>0</v>
      </c>
      <c r="G48" s="98">
        <f t="shared" si="3"/>
        <v>0</v>
      </c>
      <c r="H48" s="101"/>
      <c r="I48" s="99">
        <f>ROUND(G48-H48,2)</f>
        <v>0</v>
      </c>
      <c r="J48" s="192" t="str">
        <f>IF(E48="","XXXXXXXXXX",ROUND(E48-H48,2))</f>
        <v>XXXXXXXXXX</v>
      </c>
      <c r="K48" s="101"/>
      <c r="L48" s="163">
        <f>IF(D48="",0,IF(D48=0,0,K48/D48))</f>
        <v>0</v>
      </c>
    </row>
    <row r="49" spans="1:12" ht="15.75" customHeight="1" x14ac:dyDescent="0.35">
      <c r="A49" s="51">
        <f>'CSA Wrksht'!A62</f>
        <v>0</v>
      </c>
      <c r="B49" s="59">
        <f>'CSA Wrksht'!B62</f>
        <v>0</v>
      </c>
      <c r="C49" s="134">
        <f>'CSA Wrksht'!F62</f>
        <v>0</v>
      </c>
      <c r="D49" s="190"/>
      <c r="E49" s="96"/>
      <c r="F49" s="97">
        <f>'CSA Wrksht'!AB62</f>
        <v>0</v>
      </c>
      <c r="G49" s="98">
        <f t="shared" si="3"/>
        <v>0</v>
      </c>
      <c r="H49" s="101"/>
      <c r="I49" s="99">
        <f>ROUND(G49-H49,2)</f>
        <v>0</v>
      </c>
      <c r="J49" s="192" t="str">
        <f>IF(E49="","XXXXXXXXXX",ROUND(E49-H49,2))</f>
        <v>XXXXXXXXXX</v>
      </c>
      <c r="K49" s="101"/>
      <c r="L49" s="163">
        <f>IF(D49="",0,IF(D49=0,0,K49/D49))</f>
        <v>0</v>
      </c>
    </row>
    <row r="50" spans="1:12" ht="6.75" customHeight="1" x14ac:dyDescent="0.35">
      <c r="A50" s="62">
        <f>'CSA Wrksht'!A63</f>
        <v>0</v>
      </c>
      <c r="B50" s="63">
        <f>'CSA Wrksht'!B63</f>
        <v>0</v>
      </c>
      <c r="C50" s="63">
        <f>'CSA Wrksht'!F63</f>
        <v>0</v>
      </c>
      <c r="D50" s="64"/>
      <c r="J50" s="102"/>
    </row>
    <row r="51" spans="1:12" s="129" customFormat="1" ht="15" customHeight="1" x14ac:dyDescent="0.35">
      <c r="A51" s="49"/>
      <c r="B51" s="50"/>
      <c r="C51" s="50"/>
      <c r="D51" s="113"/>
      <c r="E51" s="126"/>
      <c r="F51" s="127"/>
      <c r="G51" s="126"/>
      <c r="H51" s="126"/>
      <c r="I51" s="126"/>
      <c r="J51" s="128"/>
      <c r="K51" s="126"/>
      <c r="L51" s="127"/>
    </row>
    <row r="52" spans="1:12" s="129" customFormat="1" ht="15" customHeight="1" x14ac:dyDescent="0.35">
      <c r="A52" s="77"/>
      <c r="B52" s="78"/>
      <c r="C52" s="137"/>
      <c r="D52" s="77"/>
      <c r="E52" s="130"/>
      <c r="K52" s="131"/>
      <c r="L52" s="132"/>
    </row>
    <row r="53" spans="1:12" ht="16.5" customHeight="1" x14ac:dyDescent="0.35">
      <c r="A53" s="49"/>
      <c r="B53" s="50" t="s">
        <v>426</v>
      </c>
      <c r="C53" s="63">
        <f>'CSA Wrksht'!F66</f>
        <v>0</v>
      </c>
      <c r="D53" s="64"/>
    </row>
    <row r="54" spans="1:12" x14ac:dyDescent="0.35">
      <c r="A54" s="51">
        <f>'CSA Wrksht'!A67</f>
        <v>4</v>
      </c>
      <c r="B54" s="123" t="str">
        <f>'CSA Wrksht'!B67</f>
        <v>Crisis Support/Emergency - Client Specific</v>
      </c>
      <c r="C54" s="123" t="str">
        <f>'CSA Wrksht'!F67</f>
        <v>Hours</v>
      </c>
      <c r="D54" s="240">
        <f>VLOOKUP(B54,'CS and Rates'!$B$1:$D$77,3,FALSE)</f>
        <v>66.34</v>
      </c>
      <c r="E54" s="96"/>
      <c r="F54" s="97">
        <f>'CSA Wrksht'!AB67</f>
        <v>0</v>
      </c>
      <c r="G54" s="98">
        <f t="shared" si="3"/>
        <v>0</v>
      </c>
      <c r="H54" s="101"/>
      <c r="I54" s="99">
        <f t="shared" ref="I54:I57" si="13">ROUND(G54-H54,2)</f>
        <v>0</v>
      </c>
      <c r="J54" s="192" t="str">
        <f t="shared" ref="J54:J57" si="14">IF(E54="","XXXXXXXXXX",ROUND(E54-H54,2))</f>
        <v>XXXXXXXXXX</v>
      </c>
      <c r="K54" s="101"/>
      <c r="L54" s="163">
        <f>IF(D54="",0,IF(D54=0,0,K54/D54))</f>
        <v>0</v>
      </c>
    </row>
    <row r="55" spans="1:12" x14ac:dyDescent="0.35">
      <c r="A55" s="51">
        <f>'CSA Wrksht'!A68</f>
        <v>4</v>
      </c>
      <c r="B55" s="123" t="str">
        <f>'CSA Wrksht'!B68</f>
        <v>Crisis Support/Emergency - Non-Client Specific</v>
      </c>
      <c r="C55" s="123" t="str">
        <f>'CSA Wrksht'!F68</f>
        <v>Hours</v>
      </c>
      <c r="D55" s="240">
        <f>VLOOKUP(B55,'CS and Rates'!$B$1:$D$77,3,FALSE)</f>
        <v>66.34</v>
      </c>
      <c r="E55" s="96"/>
      <c r="F55" s="97">
        <f>'CSA Wrksht'!AB68</f>
        <v>0</v>
      </c>
      <c r="G55" s="98">
        <f t="shared" si="3"/>
        <v>0</v>
      </c>
      <c r="H55" s="101"/>
      <c r="I55" s="99">
        <f t="shared" si="13"/>
        <v>0</v>
      </c>
      <c r="J55" s="192" t="str">
        <f t="shared" si="14"/>
        <v>XXXXXXXXXX</v>
      </c>
      <c r="K55" s="101"/>
      <c r="L55" s="163">
        <f>IF(D55="",0,IF(D55=0,0,K55/D55))</f>
        <v>0</v>
      </c>
    </row>
    <row r="56" spans="1:12" x14ac:dyDescent="0.35">
      <c r="A56" s="51">
        <f>'CSA Wrksht'!A71</f>
        <v>0</v>
      </c>
      <c r="B56" s="59">
        <f>'CSA Wrksht'!B71</f>
        <v>0</v>
      </c>
      <c r="C56" s="134">
        <f>'CSA Wrksht'!F71</f>
        <v>0</v>
      </c>
      <c r="D56" s="190"/>
      <c r="E56" s="96"/>
      <c r="F56" s="97">
        <f>'CSA Wrksht'!AB71</f>
        <v>0</v>
      </c>
      <c r="G56" s="98">
        <f t="shared" si="3"/>
        <v>0</v>
      </c>
      <c r="H56" s="101"/>
      <c r="I56" s="99">
        <f t="shared" si="13"/>
        <v>0</v>
      </c>
      <c r="J56" s="192" t="str">
        <f t="shared" si="14"/>
        <v>XXXXXXXXXX</v>
      </c>
      <c r="K56" s="101"/>
      <c r="L56" s="163">
        <f>IF(D56="",0,IF(D56=0,0,K56/D56))</f>
        <v>0</v>
      </c>
    </row>
    <row r="57" spans="1:12" ht="15.75" customHeight="1" x14ac:dyDescent="0.35">
      <c r="A57" s="51">
        <f>'CSA Wrksht'!A72</f>
        <v>0</v>
      </c>
      <c r="B57" s="59">
        <f>'CSA Wrksht'!B72</f>
        <v>0</v>
      </c>
      <c r="C57" s="134">
        <f>'CSA Wrksht'!F72</f>
        <v>0</v>
      </c>
      <c r="D57" s="190"/>
      <c r="E57" s="96"/>
      <c r="F57" s="97">
        <f>'CSA Wrksht'!AB72</f>
        <v>0</v>
      </c>
      <c r="G57" s="98">
        <f t="shared" si="3"/>
        <v>0</v>
      </c>
      <c r="H57" s="101"/>
      <c r="I57" s="99">
        <f t="shared" si="13"/>
        <v>0</v>
      </c>
      <c r="J57" s="192" t="str">
        <f t="shared" si="14"/>
        <v>XXXXXXXXXX</v>
      </c>
      <c r="K57" s="101"/>
      <c r="L57" s="163">
        <f>IF(D57="",0,IF(D57=0,0,K57/D57))</f>
        <v>0</v>
      </c>
    </row>
    <row r="58" spans="1:12" ht="6.75" customHeight="1" x14ac:dyDescent="0.35">
      <c r="A58" s="62">
        <f>'CSA Wrksht'!A73</f>
        <v>0</v>
      </c>
      <c r="B58" s="63">
        <f>'CSA Wrksht'!B73</f>
        <v>0</v>
      </c>
      <c r="C58" s="63">
        <f>'CSA Wrksht'!F73</f>
        <v>0</v>
      </c>
      <c r="D58" s="64"/>
      <c r="J58" s="102"/>
    </row>
    <row r="59" spans="1:12" s="129" customFormat="1" ht="15" customHeight="1" x14ac:dyDescent="0.35">
      <c r="A59" s="49"/>
      <c r="B59" s="50"/>
      <c r="C59" s="50"/>
      <c r="D59" s="113"/>
      <c r="E59" s="126"/>
      <c r="F59" s="127"/>
      <c r="G59" s="126"/>
      <c r="H59" s="126"/>
      <c r="I59" s="126"/>
      <c r="J59" s="128"/>
      <c r="K59" s="126"/>
      <c r="L59" s="127"/>
    </row>
    <row r="60" spans="1:12" s="129" customFormat="1" ht="15" customHeight="1" x14ac:dyDescent="0.35">
      <c r="A60" s="77"/>
      <c r="B60" s="78"/>
      <c r="C60" s="137"/>
      <c r="D60" s="77"/>
      <c r="E60" s="130"/>
      <c r="K60" s="131"/>
      <c r="L60" s="132"/>
    </row>
    <row r="61" spans="1:12" ht="16.5" customHeight="1" x14ac:dyDescent="0.35">
      <c r="A61" s="49"/>
      <c r="B61" s="50" t="s">
        <v>427</v>
      </c>
      <c r="C61" s="63">
        <f>'CSA Wrksht'!F76</f>
        <v>0</v>
      </c>
      <c r="D61" s="64"/>
    </row>
    <row r="62" spans="1:12" x14ac:dyDescent="0.35">
      <c r="A62" s="51">
        <f>'CSA Wrksht'!A77</f>
        <v>48</v>
      </c>
      <c r="B62" s="123" t="str">
        <f>'CSA Wrksht'!B77</f>
        <v>Prevention - Indicated</v>
      </c>
      <c r="C62" s="123" t="str">
        <f>'CSA Wrksht'!F77</f>
        <v>Hours</v>
      </c>
      <c r="D62" s="240">
        <f>VLOOKUP(B62,'CS and Rates'!$B$1:$D$77,3,FALSE)</f>
        <v>72.33</v>
      </c>
      <c r="E62" s="96"/>
      <c r="F62" s="97">
        <f>'CSA Wrksht'!AB77</f>
        <v>0</v>
      </c>
      <c r="G62" s="98">
        <f t="shared" si="3"/>
        <v>0</v>
      </c>
      <c r="H62" s="101"/>
      <c r="I62" s="99">
        <f>ROUND(G62-H62,2)</f>
        <v>0</v>
      </c>
      <c r="J62" s="192" t="str">
        <f>IF(E62="","XXXXXXXXXX",ROUND(E62-H62,2))</f>
        <v>XXXXXXXXXX</v>
      </c>
      <c r="K62" s="101"/>
      <c r="L62" s="163">
        <f>IF(D62="",0,IF(D62=0,0,K62/D62))</f>
        <v>0</v>
      </c>
    </row>
    <row r="63" spans="1:12" x14ac:dyDescent="0.35">
      <c r="A63" s="51">
        <f>'CSA Wrksht'!A78</f>
        <v>49</v>
      </c>
      <c r="B63" s="123" t="str">
        <f>'CSA Wrksht'!B78</f>
        <v>Prevention - Selective - Client Specific Form</v>
      </c>
      <c r="C63" s="123" t="str">
        <f>'CSA Wrksht'!F78</f>
        <v>Hours</v>
      </c>
      <c r="D63" s="240">
        <f>VLOOKUP(B63,'CS and Rates'!$B$1:$D$77,3,FALSE)</f>
        <v>72.33</v>
      </c>
      <c r="E63" s="96"/>
      <c r="F63" s="97">
        <f>'CSA Wrksht'!AB78</f>
        <v>0</v>
      </c>
      <c r="G63" s="98">
        <f t="shared" si="3"/>
        <v>0</v>
      </c>
      <c r="H63" s="101"/>
      <c r="I63" s="99">
        <f>ROUND(G63-H63,2)</f>
        <v>0</v>
      </c>
      <c r="J63" s="192" t="str">
        <f>IF(E63="","XXXXXXXXXX",ROUND(E63-H63,2))</f>
        <v>XXXXXXXXXX</v>
      </c>
      <c r="K63" s="101"/>
      <c r="L63" s="163">
        <f>IF(D63="",0,IF(D63=0,0,K63/D63))</f>
        <v>0</v>
      </c>
    </row>
    <row r="64" spans="1:12" x14ac:dyDescent="0.35">
      <c r="A64" s="51">
        <f>'CSA Wrksht'!A82</f>
        <v>0</v>
      </c>
      <c r="B64" s="59">
        <f>'CSA Wrksht'!B82</f>
        <v>0</v>
      </c>
      <c r="C64" s="134">
        <f>'CSA Wrksht'!F82</f>
        <v>0</v>
      </c>
      <c r="D64" s="190"/>
      <c r="E64" s="96"/>
      <c r="F64" s="97">
        <f>'CSA Wrksht'!AB82</f>
        <v>0</v>
      </c>
      <c r="G64" s="98">
        <f t="shared" si="3"/>
        <v>0</v>
      </c>
      <c r="H64" s="101"/>
      <c r="I64" s="99">
        <f>ROUND(G64-H64,2)</f>
        <v>0</v>
      </c>
      <c r="J64" s="192" t="str">
        <f>IF(E64="","XXXXXXXXXX",ROUND(E64-H64,2))</f>
        <v>XXXXXXXXXX</v>
      </c>
      <c r="K64" s="101"/>
      <c r="L64" s="163">
        <f>IF(D64="",0,IF(D64=0,0,K64/D64))</f>
        <v>0</v>
      </c>
    </row>
    <row r="65" spans="1:12" ht="15.75" customHeight="1" x14ac:dyDescent="0.35">
      <c r="A65" s="51">
        <f>'CSA Wrksht'!A83</f>
        <v>0</v>
      </c>
      <c r="B65" s="59">
        <f>'CSA Wrksht'!B83</f>
        <v>0</v>
      </c>
      <c r="C65" s="134">
        <f>'CSA Wrksht'!F83</f>
        <v>0</v>
      </c>
      <c r="D65" s="190"/>
      <c r="E65" s="96"/>
      <c r="F65" s="97">
        <f>'CSA Wrksht'!AB83</f>
        <v>0</v>
      </c>
      <c r="G65" s="98">
        <f t="shared" si="3"/>
        <v>0</v>
      </c>
      <c r="H65" s="101"/>
      <c r="I65" s="99">
        <f>ROUND(G65-H65,2)</f>
        <v>0</v>
      </c>
      <c r="J65" s="192" t="str">
        <f>IF(E65="","XXXXXXXXXX",ROUND(E65-H65,2))</f>
        <v>XXXXXXXXXX</v>
      </c>
      <c r="K65" s="101"/>
      <c r="L65" s="163">
        <f>IF(D65="",0,IF(D65=0,0,K65/D65))</f>
        <v>0</v>
      </c>
    </row>
    <row r="66" spans="1:12" ht="6.75" customHeight="1" x14ac:dyDescent="0.35">
      <c r="A66" s="62">
        <f>'CSA Wrksht'!A84</f>
        <v>0</v>
      </c>
      <c r="B66" s="63">
        <f>'CSA Wrksht'!B84</f>
        <v>0</v>
      </c>
      <c r="C66" s="63">
        <f>'CSA Wrksht'!F84</f>
        <v>0</v>
      </c>
      <c r="D66" s="64"/>
      <c r="J66" s="102"/>
    </row>
    <row r="67" spans="1:12" s="129" customFormat="1" ht="15" customHeight="1" x14ac:dyDescent="0.35">
      <c r="A67" s="49"/>
      <c r="B67" s="50"/>
      <c r="C67" s="50"/>
      <c r="D67" s="113"/>
      <c r="E67" s="126"/>
      <c r="F67" s="127"/>
      <c r="G67" s="126"/>
      <c r="H67" s="126"/>
      <c r="I67" s="126"/>
      <c r="J67" s="128"/>
      <c r="K67" s="126"/>
      <c r="L67" s="127"/>
    </row>
    <row r="68" spans="1:12" s="129" customFormat="1" ht="15" customHeight="1" x14ac:dyDescent="0.35">
      <c r="A68" s="77"/>
      <c r="B68" s="77"/>
      <c r="C68" s="48"/>
      <c r="D68" s="77"/>
      <c r="E68" s="130"/>
      <c r="K68" s="131"/>
      <c r="L68" s="132"/>
    </row>
    <row r="69" spans="1:12" s="129" customFormat="1" ht="7.5" customHeight="1" x14ac:dyDescent="0.35">
      <c r="A69" s="62"/>
      <c r="B69" s="63"/>
      <c r="C69" s="63"/>
      <c r="D69" s="64"/>
      <c r="J69" s="146"/>
    </row>
    <row r="70" spans="1:12" ht="15" thickBot="1" x14ac:dyDescent="0.4">
      <c r="A70" s="153" t="s">
        <v>289</v>
      </c>
      <c r="B70" s="104" t="s">
        <v>298</v>
      </c>
      <c r="C70" s="104"/>
      <c r="D70" s="105"/>
      <c r="E70" s="106"/>
      <c r="F70" s="107">
        <f>SUM(F13:F69)</f>
        <v>0</v>
      </c>
      <c r="G70" s="133">
        <f>SUM(G13:G69)</f>
        <v>0</v>
      </c>
      <c r="H70" s="133">
        <f>SUM(H13:H69)</f>
        <v>0</v>
      </c>
      <c r="I70" s="133">
        <f>SUM(I13:I69)</f>
        <v>0</v>
      </c>
      <c r="J70" s="200">
        <f>ROUND(E70-H70,2)</f>
        <v>0</v>
      </c>
      <c r="K70" s="109">
        <f>SUM(K13:K69)</f>
        <v>0</v>
      </c>
      <c r="L70" s="107">
        <f>SUM(L13:L69)</f>
        <v>0</v>
      </c>
    </row>
    <row r="71" spans="1:12" ht="15" thickBot="1" x14ac:dyDescent="0.4">
      <c r="A71" s="62"/>
      <c r="B71" s="63"/>
      <c r="C71" s="63"/>
      <c r="D71" s="64"/>
      <c r="E71" s="110" t="str">
        <f>IF((SUM(E13:E69))&gt;E70,"Please check funding above","")</f>
        <v/>
      </c>
      <c r="K71" s="111">
        <f>MIN(J70,I70)</f>
        <v>0</v>
      </c>
      <c r="L71" s="112" t="s">
        <v>138</v>
      </c>
    </row>
    <row r="72" spans="1:12" x14ac:dyDescent="0.35">
      <c r="A72" s="62"/>
      <c r="B72" s="63"/>
      <c r="C72" s="64"/>
    </row>
    <row r="73" spans="1:12" ht="15.5" x14ac:dyDescent="0.35">
      <c r="A73" s="16" t="s">
        <v>33</v>
      </c>
      <c r="B73" s="17"/>
      <c r="C73" s="17"/>
      <c r="D73" s="17"/>
      <c r="E73" s="17"/>
      <c r="F73" s="17"/>
      <c r="G73" s="17"/>
      <c r="H73" s="17"/>
      <c r="I73" s="17"/>
      <c r="J73" s="65"/>
      <c r="K73" s="66"/>
      <c r="L73" s="67"/>
    </row>
    <row r="74" spans="1:12" s="182" customFormat="1" ht="27.75" customHeight="1" x14ac:dyDescent="0.35">
      <c r="A74" s="376" t="str">
        <f>Master!$B$33</f>
        <v>By signing this report, I certify to the best of my knowledge and belief that this report is true, complete, and accurate, and the expenditures, disbursements and cash receipts are for the purposes and objectives set forth in the terms and condition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v>
      </c>
      <c r="B74" s="377"/>
      <c r="C74" s="377"/>
      <c r="D74" s="377"/>
      <c r="E74" s="377"/>
      <c r="F74" s="377"/>
      <c r="G74" s="377"/>
      <c r="H74" s="377"/>
      <c r="I74" s="377"/>
      <c r="J74" s="377"/>
      <c r="K74" s="377"/>
      <c r="L74" s="378"/>
    </row>
    <row r="75" spans="1:12" s="182" customFormat="1" ht="15.5" x14ac:dyDescent="0.35">
      <c r="A75" s="22" t="str">
        <f>Master!$B$34</f>
        <v>By signing this report, I certify the above to be accurate and in agreement with this agency's records and that all client demographic and service data has been submitted to the Provider Portal in accordance with the terms of this agency's contract with the Managining Entity.</v>
      </c>
      <c r="B75" s="19"/>
      <c r="C75" s="19"/>
      <c r="D75" s="19"/>
      <c r="E75" s="19"/>
      <c r="F75" s="19"/>
      <c r="G75" s="19"/>
      <c r="H75" s="19"/>
      <c r="I75" s="19"/>
      <c r="J75" s="20"/>
      <c r="K75" s="21"/>
      <c r="L75" s="68"/>
    </row>
    <row r="76" spans="1:12" s="182" customFormat="1" ht="15.5" x14ac:dyDescent="0.35">
      <c r="A76" s="22" t="str">
        <f>Master!$B$35</f>
        <v>By signing this report, I certify that, at time of submission, "YTD Units", "YTD Earnings", "YTD Paid Amounts", and "Amount Due" takes into consideration that DCF is the payer of last resort and do not include units that can be billed to other funding sources.</v>
      </c>
      <c r="B76" s="19"/>
      <c r="C76" s="19"/>
      <c r="D76" s="19"/>
      <c r="E76" s="19"/>
      <c r="F76" s="19"/>
      <c r="G76" s="19"/>
      <c r="H76" s="19"/>
      <c r="I76" s="19"/>
      <c r="J76" s="20"/>
      <c r="K76" s="21"/>
      <c r="L76" s="68"/>
    </row>
    <row r="77" spans="1:12" ht="15.5" x14ac:dyDescent="0.35">
      <c r="A77" s="22"/>
      <c r="B77" s="23"/>
      <c r="C77" s="23"/>
      <c r="D77" s="23"/>
      <c r="E77" s="23"/>
      <c r="F77" s="23"/>
      <c r="G77" s="23"/>
      <c r="H77" s="23"/>
      <c r="I77" s="23"/>
      <c r="J77" s="20"/>
      <c r="K77" s="21"/>
      <c r="L77" s="68"/>
    </row>
    <row r="78" spans="1:12" ht="15.5" x14ac:dyDescent="0.35">
      <c r="A78" s="361">
        <f>Master!$B$38</f>
        <v>0</v>
      </c>
      <c r="B78" s="362"/>
      <c r="C78" s="69"/>
      <c r="D78" s="362">
        <f>Master!$E$38</f>
        <v>0</v>
      </c>
      <c r="E78" s="362"/>
      <c r="F78" s="69"/>
      <c r="G78" s="70">
        <f>Master!$G$38</f>
        <v>0</v>
      </c>
      <c r="H78" s="19"/>
      <c r="I78" s="19"/>
      <c r="J78" s="20"/>
      <c r="K78" s="21"/>
      <c r="L78" s="68"/>
    </row>
    <row r="79" spans="1:12" ht="15.5" x14ac:dyDescent="0.35">
      <c r="A79" s="71" t="s">
        <v>34</v>
      </c>
      <c r="B79" s="72"/>
      <c r="C79" s="29"/>
      <c r="D79" s="28" t="s">
        <v>35</v>
      </c>
      <c r="E79" s="29"/>
      <c r="F79" s="73"/>
      <c r="G79" s="28" t="s">
        <v>36</v>
      </c>
      <c r="H79" s="73"/>
      <c r="I79" s="73"/>
      <c r="J79" s="74"/>
      <c r="K79" s="75"/>
      <c r="L79" s="76"/>
    </row>
    <row r="80" spans="1:12" x14ac:dyDescent="0.35">
      <c r="A80" s="62"/>
      <c r="B80" s="63"/>
      <c r="C80" s="64"/>
    </row>
    <row r="81" spans="1:3" x14ac:dyDescent="0.35">
      <c r="A81" s="62"/>
      <c r="B81" s="63"/>
      <c r="C81" s="64"/>
    </row>
    <row r="82" spans="1:3" x14ac:dyDescent="0.35">
      <c r="A82" s="62"/>
      <c r="B82" s="63"/>
      <c r="C82" s="64"/>
    </row>
    <row r="83" spans="1:3" x14ac:dyDescent="0.35">
      <c r="A83" s="62"/>
      <c r="B83" s="63"/>
      <c r="C83" s="64"/>
    </row>
    <row r="84" spans="1:3" x14ac:dyDescent="0.35">
      <c r="A84" s="62"/>
      <c r="B84" s="63"/>
      <c r="C84" s="64"/>
    </row>
    <row r="85" spans="1:3" x14ac:dyDescent="0.35">
      <c r="A85" s="62"/>
      <c r="B85" s="63"/>
      <c r="C85" s="64"/>
    </row>
    <row r="86" spans="1:3" x14ac:dyDescent="0.35">
      <c r="A86" s="79"/>
      <c r="B86" s="63"/>
      <c r="C86" s="63"/>
    </row>
    <row r="87" spans="1:3" x14ac:dyDescent="0.35">
      <c r="A87" s="77"/>
      <c r="B87" s="78"/>
      <c r="C87" s="78"/>
    </row>
    <row r="88" spans="1:3" x14ac:dyDescent="0.35">
      <c r="A88" s="62"/>
      <c r="B88" s="63"/>
      <c r="C88" s="64"/>
    </row>
    <row r="89" spans="1:3" x14ac:dyDescent="0.35">
      <c r="A89" s="62"/>
      <c r="B89" s="63"/>
      <c r="C89" s="64"/>
    </row>
    <row r="90" spans="1:3" x14ac:dyDescent="0.35">
      <c r="A90" s="62"/>
      <c r="B90" s="63"/>
      <c r="C90" s="64"/>
    </row>
    <row r="91" spans="1:3" x14ac:dyDescent="0.35">
      <c r="A91" s="62"/>
      <c r="B91" s="63"/>
      <c r="C91" s="64"/>
    </row>
    <row r="92" spans="1:3" x14ac:dyDescent="0.35">
      <c r="A92" s="62"/>
      <c r="B92" s="63"/>
      <c r="C92" s="64"/>
    </row>
    <row r="93" spans="1:3" x14ac:dyDescent="0.35">
      <c r="A93" s="62"/>
      <c r="B93" s="63"/>
      <c r="C93" s="64"/>
    </row>
    <row r="94" spans="1:3" x14ac:dyDescent="0.35">
      <c r="A94" s="77"/>
      <c r="B94" s="64"/>
      <c r="C94" s="64"/>
    </row>
    <row r="95" spans="1:3" x14ac:dyDescent="0.35">
      <c r="A95" s="77"/>
      <c r="B95" s="78"/>
      <c r="C95" s="78"/>
    </row>
    <row r="96" spans="1:3" x14ac:dyDescent="0.35">
      <c r="A96" s="62"/>
      <c r="B96" s="63"/>
      <c r="C96" s="64"/>
    </row>
    <row r="97" spans="1:3" x14ac:dyDescent="0.35">
      <c r="A97" s="62"/>
      <c r="B97" s="63"/>
      <c r="C97" s="64"/>
    </row>
    <row r="98" spans="1:3" x14ac:dyDescent="0.35">
      <c r="A98" s="77"/>
      <c r="B98" s="64"/>
      <c r="C98" s="64"/>
    </row>
    <row r="99" spans="1:3" x14ac:dyDescent="0.35">
      <c r="A99" s="77"/>
      <c r="B99" s="78"/>
      <c r="C99" s="78"/>
    </row>
    <row r="100" spans="1:3" x14ac:dyDescent="0.35">
      <c r="A100" s="62"/>
      <c r="B100" s="63"/>
      <c r="C100" s="64"/>
    </row>
    <row r="101" spans="1:3" x14ac:dyDescent="0.35">
      <c r="A101" s="62"/>
      <c r="B101" s="63"/>
      <c r="C101" s="64"/>
    </row>
    <row r="102" spans="1:3" x14ac:dyDescent="0.35">
      <c r="A102" s="62"/>
      <c r="B102" s="63"/>
      <c r="C102" s="64"/>
    </row>
    <row r="103" spans="1:3" x14ac:dyDescent="0.35">
      <c r="A103" s="62"/>
      <c r="B103" s="63"/>
      <c r="C103" s="64"/>
    </row>
    <row r="104" spans="1:3" x14ac:dyDescent="0.35">
      <c r="A104" s="62"/>
      <c r="B104" s="63"/>
      <c r="C104" s="64"/>
    </row>
    <row r="105" spans="1:3" x14ac:dyDescent="0.35">
      <c r="A105" s="62"/>
      <c r="B105" s="63"/>
      <c r="C105" s="63"/>
    </row>
    <row r="106" spans="1:3" x14ac:dyDescent="0.35">
      <c r="A106" s="80"/>
      <c r="B106" s="119"/>
      <c r="C106" s="78"/>
    </row>
    <row r="107" spans="1:3" x14ac:dyDescent="0.35">
      <c r="A107" s="80"/>
      <c r="B107" s="78"/>
      <c r="C107" s="78"/>
    </row>
    <row r="108" spans="1:3" x14ac:dyDescent="0.35">
      <c r="A108" s="62"/>
      <c r="B108" s="63"/>
      <c r="C108" s="64"/>
    </row>
    <row r="109" spans="1:3" x14ac:dyDescent="0.35">
      <c r="A109" s="62"/>
      <c r="B109" s="63"/>
      <c r="C109" s="64"/>
    </row>
    <row r="110" spans="1:3" x14ac:dyDescent="0.35">
      <c r="A110" s="62"/>
      <c r="B110" s="64"/>
      <c r="C110" s="64"/>
    </row>
    <row r="111" spans="1:3" x14ac:dyDescent="0.35">
      <c r="A111" s="62"/>
      <c r="B111" s="63"/>
      <c r="C111" s="64"/>
    </row>
    <row r="112" spans="1:3" x14ac:dyDescent="0.35">
      <c r="A112" s="62"/>
      <c r="B112" s="63"/>
      <c r="C112" s="64"/>
    </row>
    <row r="113" spans="1:3" x14ac:dyDescent="0.35">
      <c r="A113" s="62"/>
      <c r="B113" s="63"/>
      <c r="C113" s="64"/>
    </row>
    <row r="114" spans="1:3" x14ac:dyDescent="0.35">
      <c r="A114" s="62"/>
      <c r="B114" s="64"/>
      <c r="C114" s="64"/>
    </row>
    <row r="115" spans="1:3" x14ac:dyDescent="0.35">
      <c r="A115" s="62"/>
      <c r="B115" s="64"/>
      <c r="C115" s="64"/>
    </row>
    <row r="116" spans="1:3" x14ac:dyDescent="0.35">
      <c r="A116" s="62"/>
      <c r="B116" s="64"/>
      <c r="C116" s="64"/>
    </row>
    <row r="117" spans="1:3" x14ac:dyDescent="0.35">
      <c r="A117" s="62"/>
      <c r="B117" s="64"/>
      <c r="C117" s="64"/>
    </row>
    <row r="118" spans="1:3" x14ac:dyDescent="0.35">
      <c r="A118" s="62"/>
      <c r="B118" s="63"/>
      <c r="C118" s="64"/>
    </row>
    <row r="119" spans="1:3" x14ac:dyDescent="0.35">
      <c r="A119" s="62"/>
      <c r="B119" s="63"/>
      <c r="C119" s="64"/>
    </row>
    <row r="120" spans="1:3" x14ac:dyDescent="0.35">
      <c r="A120" s="62"/>
      <c r="B120" s="63"/>
      <c r="C120" s="64"/>
    </row>
    <row r="121" spans="1:3" x14ac:dyDescent="0.35">
      <c r="A121" s="62"/>
      <c r="B121" s="63"/>
      <c r="C121" s="64"/>
    </row>
    <row r="122" spans="1:3" x14ac:dyDescent="0.35">
      <c r="A122" s="62"/>
      <c r="B122" s="64"/>
      <c r="C122" s="64"/>
    </row>
    <row r="123" spans="1:3" x14ac:dyDescent="0.35">
      <c r="A123" s="62"/>
      <c r="B123" s="64"/>
      <c r="C123" s="64"/>
    </row>
    <row r="124" spans="1:3" x14ac:dyDescent="0.35">
      <c r="A124" s="62"/>
      <c r="B124" s="64"/>
      <c r="C124" s="64"/>
    </row>
    <row r="125" spans="1:3" x14ac:dyDescent="0.35">
      <c r="A125" s="62"/>
      <c r="B125" s="63"/>
      <c r="C125" s="64"/>
    </row>
    <row r="126" spans="1:3" x14ac:dyDescent="0.35">
      <c r="A126" s="62"/>
      <c r="B126" s="64"/>
      <c r="C126" s="64"/>
    </row>
    <row r="127" spans="1:3" x14ac:dyDescent="0.35">
      <c r="A127" s="82"/>
      <c r="B127" s="120"/>
      <c r="C127" s="83"/>
    </row>
    <row r="128" spans="1:3" x14ac:dyDescent="0.35">
      <c r="A128" s="62"/>
      <c r="B128" s="64"/>
      <c r="C128" s="64"/>
    </row>
    <row r="129" spans="1:3" x14ac:dyDescent="0.35">
      <c r="A129" s="62"/>
      <c r="B129" s="63"/>
      <c r="C129" s="64"/>
    </row>
    <row r="130" spans="1:3" x14ac:dyDescent="0.35">
      <c r="A130" s="81"/>
      <c r="B130" s="121"/>
      <c r="C130" s="122"/>
    </row>
    <row r="131" spans="1:3" x14ac:dyDescent="0.35">
      <c r="A131" s="77"/>
      <c r="B131" s="121"/>
      <c r="C131" s="122"/>
    </row>
    <row r="132" spans="1:3" x14ac:dyDescent="0.35">
      <c r="A132" s="81"/>
      <c r="B132" s="64"/>
      <c r="C132" s="122"/>
    </row>
    <row r="133" spans="1:3" x14ac:dyDescent="0.35">
      <c r="A133" s="81"/>
      <c r="B133" s="64"/>
      <c r="C133" s="122"/>
    </row>
    <row r="134" spans="1:3" x14ac:dyDescent="0.35">
      <c r="A134" s="77"/>
      <c r="B134" s="121"/>
      <c r="C134" s="122"/>
    </row>
  </sheetData>
  <sheetProtection algorithmName="SHA-512" hashValue="8AOTCxgJHwJ11uqCh0clS0AKYc8B2V1hNwolRXWiX75Jj8SFCpXUnWXL+LYVNCd+MReReC+pS7tbjyeD4GZKTg==" saltValue="UxT6n3gJw2xW0BEG8Z276g==" spinCount="100000" sheet="1" formatCells="0" formatColumns="0" formatRows="0"/>
  <mergeCells count="14">
    <mergeCell ref="A78:B78"/>
    <mergeCell ref="D78:E78"/>
    <mergeCell ref="C1:E1"/>
    <mergeCell ref="F1:I1"/>
    <mergeCell ref="C2:E2"/>
    <mergeCell ref="F2:I2"/>
    <mergeCell ref="C3:E3"/>
    <mergeCell ref="F3:I3"/>
    <mergeCell ref="C4:E4"/>
    <mergeCell ref="C5:E5"/>
    <mergeCell ref="C6:E6"/>
    <mergeCell ref="C7:E7"/>
    <mergeCell ref="C8:E8"/>
    <mergeCell ref="A74:L74"/>
  </mergeCells>
  <conditionalFormatting sqref="K70">
    <cfRule type="cellIs" dxfId="16" priority="1" operator="greaterThan">
      <formula>K71</formula>
    </cfRule>
  </conditionalFormatting>
  <dataValidations disablePrompts="1" count="1">
    <dataValidation type="custom" allowBlank="1" showInputMessage="1" showErrorMessage="1" error="Amount Due must be equal or lesser than Unpaid Earnings. If a Funding Amount is added to this Cost Center, Amount Due must be the lesser amount between Unpaid Earnings and Prorated Share. " sqref="K38:K47 K64:K65 K48:K49 K15:K23 K62:K63 K56:K57 K54:K55 K35:K37 K28:K34" xr:uid="{00000000-0002-0000-1100-000000000000}">
      <formula1>IF(K15&lt;=MIN(I15,J15), TRUE, FALSE)</formula1>
    </dataValidation>
  </dataValidations>
  <hyperlinks>
    <hyperlink ref="L1" location="Master!A1" display="(Return to Master Tab)" xr:uid="{00000000-0004-0000-1100-000000000000}"/>
  </hyperlinks>
  <pageMargins left="0.7" right="0.7" top="0.75" bottom="0.75" header="0.3" footer="0.3"/>
  <pageSetup scale="40"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57"/>
  <sheetViews>
    <sheetView topLeftCell="A27" workbookViewId="0">
      <selection activeCell="E47" sqref="E47"/>
    </sheetView>
  </sheetViews>
  <sheetFormatPr defaultRowHeight="14.5" x14ac:dyDescent="0.35"/>
  <cols>
    <col min="1" max="1" width="7.81640625" bestFit="1" customWidth="1"/>
    <col min="2" max="2" width="10.26953125" style="267" customWidth="1"/>
    <col min="3" max="3" width="15" customWidth="1"/>
    <col min="4" max="4" width="20.36328125" bestFit="1" customWidth="1"/>
    <col min="5" max="5" width="42.81640625" bestFit="1" customWidth="1"/>
  </cols>
  <sheetData>
    <row r="1" spans="1:5" s="256" customFormat="1" x14ac:dyDescent="0.35">
      <c r="A1" s="256" t="s">
        <v>180</v>
      </c>
      <c r="B1" s="256" t="s">
        <v>36</v>
      </c>
      <c r="C1" s="256" t="s">
        <v>181</v>
      </c>
    </row>
    <row r="2" spans="1:5" x14ac:dyDescent="0.35">
      <c r="A2" t="s">
        <v>182</v>
      </c>
      <c r="C2" t="s">
        <v>183</v>
      </c>
    </row>
    <row r="3" spans="1:5" x14ac:dyDescent="0.35">
      <c r="A3" t="s">
        <v>184</v>
      </c>
      <c r="C3" t="s">
        <v>185</v>
      </c>
    </row>
    <row r="4" spans="1:5" x14ac:dyDescent="0.35">
      <c r="A4" t="s">
        <v>217</v>
      </c>
      <c r="C4" t="s">
        <v>218</v>
      </c>
    </row>
    <row r="5" spans="1:5" x14ac:dyDescent="0.35">
      <c r="D5" t="s">
        <v>219</v>
      </c>
      <c r="E5" s="280" t="s">
        <v>220</v>
      </c>
    </row>
    <row r="6" spans="1:5" x14ac:dyDescent="0.35">
      <c r="D6" t="s">
        <v>221</v>
      </c>
      <c r="E6" s="280" t="s">
        <v>222</v>
      </c>
    </row>
    <row r="7" spans="1:5" x14ac:dyDescent="0.35">
      <c r="D7" t="s">
        <v>179</v>
      </c>
      <c r="E7" s="280" t="s">
        <v>223</v>
      </c>
    </row>
    <row r="8" spans="1:5" x14ac:dyDescent="0.35">
      <c r="D8" s="267" t="s">
        <v>179</v>
      </c>
      <c r="E8" s="280" t="s">
        <v>224</v>
      </c>
    </row>
    <row r="9" spans="1:5" x14ac:dyDescent="0.35">
      <c r="D9" t="s">
        <v>225</v>
      </c>
      <c r="E9" s="280" t="s">
        <v>226</v>
      </c>
    </row>
    <row r="10" spans="1:5" x14ac:dyDescent="0.35">
      <c r="D10" t="s">
        <v>227</v>
      </c>
      <c r="E10" s="281">
        <v>59.97</v>
      </c>
    </row>
    <row r="11" spans="1:5" x14ac:dyDescent="0.35">
      <c r="A11" t="s">
        <v>228</v>
      </c>
      <c r="C11" t="s">
        <v>229</v>
      </c>
    </row>
    <row r="12" spans="1:5" x14ac:dyDescent="0.35">
      <c r="A12" t="s">
        <v>231</v>
      </c>
      <c r="B12" s="282">
        <v>42339</v>
      </c>
      <c r="C12" t="s">
        <v>233</v>
      </c>
    </row>
    <row r="13" spans="1:5" x14ac:dyDescent="0.35">
      <c r="A13" t="s">
        <v>232</v>
      </c>
      <c r="B13" s="282">
        <v>42347</v>
      </c>
      <c r="C13" s="267" t="s">
        <v>234</v>
      </c>
    </row>
    <row r="14" spans="1:5" x14ac:dyDescent="0.35">
      <c r="A14" t="s">
        <v>235</v>
      </c>
      <c r="B14" s="282">
        <v>42404</v>
      </c>
      <c r="C14" t="s">
        <v>236</v>
      </c>
    </row>
    <row r="15" spans="1:5" x14ac:dyDescent="0.35">
      <c r="C15" t="s">
        <v>239</v>
      </c>
    </row>
    <row r="16" spans="1:5" x14ac:dyDescent="0.35">
      <c r="A16" t="s">
        <v>240</v>
      </c>
      <c r="B16" s="282">
        <v>42438</v>
      </c>
      <c r="C16" t="s">
        <v>241</v>
      </c>
    </row>
    <row r="17" spans="1:3" x14ac:dyDescent="0.35">
      <c r="A17" s="267" t="s">
        <v>242</v>
      </c>
      <c r="B17" s="282">
        <v>42712</v>
      </c>
      <c r="C17" t="s">
        <v>243</v>
      </c>
    </row>
    <row r="18" spans="1:3" x14ac:dyDescent="0.35">
      <c r="A18" s="267" t="s">
        <v>247</v>
      </c>
      <c r="B18" s="282">
        <v>42775</v>
      </c>
      <c r="C18" t="s">
        <v>248</v>
      </c>
    </row>
    <row r="19" spans="1:3" x14ac:dyDescent="0.35">
      <c r="A19" t="s">
        <v>251</v>
      </c>
      <c r="B19" s="282">
        <v>42886</v>
      </c>
      <c r="C19" t="s">
        <v>252</v>
      </c>
    </row>
    <row r="20" spans="1:3" x14ac:dyDescent="0.35">
      <c r="A20" t="s">
        <v>253</v>
      </c>
      <c r="C20" t="s">
        <v>254</v>
      </c>
    </row>
    <row r="21" spans="1:3" x14ac:dyDescent="0.35">
      <c r="A21" t="s">
        <v>255</v>
      </c>
      <c r="B21" s="282">
        <v>42964</v>
      </c>
      <c r="C21" t="s">
        <v>256</v>
      </c>
    </row>
    <row r="22" spans="1:3" x14ac:dyDescent="0.35">
      <c r="A22" t="s">
        <v>260</v>
      </c>
      <c r="B22" s="282">
        <v>43047</v>
      </c>
      <c r="C22" t="s">
        <v>261</v>
      </c>
    </row>
    <row r="23" spans="1:3" x14ac:dyDescent="0.35">
      <c r="A23" t="s">
        <v>262</v>
      </c>
      <c r="B23" s="282">
        <v>42739</v>
      </c>
      <c r="C23" t="s">
        <v>263</v>
      </c>
    </row>
    <row r="24" spans="1:3" x14ac:dyDescent="0.35">
      <c r="A24" t="s">
        <v>264</v>
      </c>
      <c r="B24" s="282">
        <v>43111</v>
      </c>
      <c r="C24" t="s">
        <v>265</v>
      </c>
    </row>
    <row r="25" spans="1:3" x14ac:dyDescent="0.35">
      <c r="A25" t="s">
        <v>266</v>
      </c>
      <c r="B25" s="282">
        <v>43224</v>
      </c>
      <c r="C25" t="s">
        <v>267</v>
      </c>
    </row>
    <row r="26" spans="1:3" x14ac:dyDescent="0.35">
      <c r="A26" s="267" t="s">
        <v>269</v>
      </c>
      <c r="B26" s="282">
        <v>43321</v>
      </c>
      <c r="C26" t="s">
        <v>270</v>
      </c>
    </row>
    <row r="27" spans="1:3" x14ac:dyDescent="0.35">
      <c r="A27" s="267" t="s">
        <v>271</v>
      </c>
      <c r="B27" s="282">
        <v>43348</v>
      </c>
      <c r="C27" t="s">
        <v>272</v>
      </c>
    </row>
    <row r="28" spans="1:3" s="267" customFormat="1" x14ac:dyDescent="0.35">
      <c r="A28" s="267" t="s">
        <v>278</v>
      </c>
      <c r="B28" s="282">
        <v>43398</v>
      </c>
      <c r="C28" s="267" t="s">
        <v>279</v>
      </c>
    </row>
    <row r="29" spans="1:3" x14ac:dyDescent="0.35">
      <c r="A29" t="s">
        <v>281</v>
      </c>
      <c r="B29" s="282">
        <v>43441</v>
      </c>
      <c r="C29" t="s">
        <v>280</v>
      </c>
    </row>
    <row r="30" spans="1:3" x14ac:dyDescent="0.35">
      <c r="A30" s="267" t="s">
        <v>282</v>
      </c>
      <c r="B30" s="282">
        <v>43472</v>
      </c>
      <c r="C30" s="267" t="s">
        <v>283</v>
      </c>
    </row>
    <row r="31" spans="1:3" x14ac:dyDescent="0.35">
      <c r="A31" s="267" t="s">
        <v>286</v>
      </c>
      <c r="B31" s="282">
        <v>43564</v>
      </c>
      <c r="C31" t="s">
        <v>303</v>
      </c>
    </row>
    <row r="32" spans="1:3" x14ac:dyDescent="0.35">
      <c r="A32" t="s">
        <v>305</v>
      </c>
      <c r="B32" s="282">
        <v>43588</v>
      </c>
      <c r="C32" t="s">
        <v>304</v>
      </c>
    </row>
    <row r="33" spans="1:3" x14ac:dyDescent="0.35">
      <c r="A33" s="267" t="s">
        <v>313</v>
      </c>
      <c r="B33" s="282">
        <v>43620</v>
      </c>
      <c r="C33" t="s">
        <v>314</v>
      </c>
    </row>
    <row r="34" spans="1:3" x14ac:dyDescent="0.35">
      <c r="A34" t="s">
        <v>315</v>
      </c>
      <c r="B34" s="282">
        <v>43629</v>
      </c>
      <c r="C34" t="s">
        <v>316</v>
      </c>
    </row>
    <row r="35" spans="1:3" x14ac:dyDescent="0.35">
      <c r="A35" t="s">
        <v>318</v>
      </c>
      <c r="B35" s="282">
        <v>43657</v>
      </c>
      <c r="C35" t="s">
        <v>319</v>
      </c>
    </row>
    <row r="36" spans="1:3" x14ac:dyDescent="0.35">
      <c r="A36" t="s">
        <v>331</v>
      </c>
    </row>
    <row r="37" spans="1:3" x14ac:dyDescent="0.35">
      <c r="A37" t="s">
        <v>332</v>
      </c>
    </row>
    <row r="38" spans="1:3" x14ac:dyDescent="0.35">
      <c r="A38" t="s">
        <v>333</v>
      </c>
      <c r="B38" s="282">
        <v>43747</v>
      </c>
      <c r="C38" t="s">
        <v>334</v>
      </c>
    </row>
    <row r="39" spans="1:3" x14ac:dyDescent="0.35">
      <c r="A39" t="s">
        <v>348</v>
      </c>
    </row>
    <row r="40" spans="1:3" x14ac:dyDescent="0.35">
      <c r="A40" t="s">
        <v>349</v>
      </c>
    </row>
    <row r="41" spans="1:3" x14ac:dyDescent="0.35">
      <c r="A41" t="s">
        <v>350</v>
      </c>
    </row>
    <row r="42" spans="1:3" x14ac:dyDescent="0.35">
      <c r="A42" t="s">
        <v>351</v>
      </c>
      <c r="B42" s="282">
        <v>43867</v>
      </c>
      <c r="C42" s="267" t="s">
        <v>352</v>
      </c>
    </row>
    <row r="43" spans="1:3" x14ac:dyDescent="0.35">
      <c r="A43" t="s">
        <v>354</v>
      </c>
      <c r="B43" s="282">
        <v>43888</v>
      </c>
      <c r="C43" t="s">
        <v>353</v>
      </c>
    </row>
    <row r="44" spans="1:3" x14ac:dyDescent="0.35">
      <c r="A44" t="s">
        <v>355</v>
      </c>
      <c r="B44" s="282">
        <v>43894</v>
      </c>
      <c r="C44" t="s">
        <v>356</v>
      </c>
    </row>
    <row r="45" spans="1:3" x14ac:dyDescent="0.35">
      <c r="A45" t="s">
        <v>357</v>
      </c>
      <c r="B45" s="282">
        <v>43914</v>
      </c>
      <c r="C45" t="s">
        <v>358</v>
      </c>
    </row>
    <row r="46" spans="1:3" x14ac:dyDescent="0.35">
      <c r="A46" t="s">
        <v>359</v>
      </c>
      <c r="B46" s="282">
        <v>43930</v>
      </c>
      <c r="C46" t="s">
        <v>362</v>
      </c>
    </row>
    <row r="47" spans="1:3" x14ac:dyDescent="0.35">
      <c r="A47" t="s">
        <v>360</v>
      </c>
      <c r="B47" s="282">
        <v>43949</v>
      </c>
      <c r="C47" t="s">
        <v>361</v>
      </c>
    </row>
    <row r="48" spans="1:3" x14ac:dyDescent="0.35">
      <c r="A48" s="267" t="s">
        <v>360</v>
      </c>
      <c r="B48" s="282">
        <v>44005</v>
      </c>
      <c r="C48" t="s">
        <v>364</v>
      </c>
    </row>
    <row r="49" spans="1:3" x14ac:dyDescent="0.35">
      <c r="A49" t="s">
        <v>369</v>
      </c>
    </row>
    <row r="50" spans="1:3" x14ac:dyDescent="0.35">
      <c r="A50" t="s">
        <v>370</v>
      </c>
    </row>
    <row r="51" spans="1:3" x14ac:dyDescent="0.35">
      <c r="A51" t="s">
        <v>371</v>
      </c>
      <c r="B51" s="282">
        <v>44074</v>
      </c>
      <c r="C51" t="s">
        <v>372</v>
      </c>
    </row>
    <row r="52" spans="1:3" x14ac:dyDescent="0.35">
      <c r="A52" t="s">
        <v>375</v>
      </c>
      <c r="B52" s="282">
        <v>44110</v>
      </c>
      <c r="C52" t="s">
        <v>376</v>
      </c>
    </row>
    <row r="53" spans="1:3" x14ac:dyDescent="0.35">
      <c r="A53" t="s">
        <v>377</v>
      </c>
      <c r="B53" s="282">
        <v>44134</v>
      </c>
      <c r="C53" t="s">
        <v>378</v>
      </c>
    </row>
    <row r="54" spans="1:3" x14ac:dyDescent="0.35">
      <c r="A54" t="s">
        <v>380</v>
      </c>
      <c r="B54" s="282">
        <v>44147</v>
      </c>
      <c r="C54" t="s">
        <v>381</v>
      </c>
    </row>
    <row r="55" spans="1:3" x14ac:dyDescent="0.35">
      <c r="A55" t="s">
        <v>509</v>
      </c>
      <c r="B55" s="282">
        <v>44165</v>
      </c>
      <c r="C55" t="s">
        <v>510</v>
      </c>
    </row>
    <row r="56" spans="1:3" x14ac:dyDescent="0.35">
      <c r="A56" t="s">
        <v>511</v>
      </c>
      <c r="B56" s="282">
        <v>44165</v>
      </c>
      <c r="C56" t="s">
        <v>512</v>
      </c>
    </row>
    <row r="57" spans="1:3" x14ac:dyDescent="0.35">
      <c r="A57" t="s">
        <v>533</v>
      </c>
      <c r="B57" s="282">
        <v>44176</v>
      </c>
      <c r="C57" t="s">
        <v>534</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rgb="FFFFC000"/>
  </sheetPr>
  <dimension ref="A1:L260"/>
  <sheetViews>
    <sheetView showGridLines="0" showZeros="0" zoomScaleNormal="100" workbookViewId="0">
      <pane ySplit="12" topLeftCell="A13" activePane="bottomLeft" state="frozen"/>
      <selection activeCell="AI9" sqref="AI9"/>
      <selection pane="bottomLeft" activeCell="L1" sqref="L1"/>
    </sheetView>
  </sheetViews>
  <sheetFormatPr defaultColWidth="9.08984375" defaultRowHeight="14.5" x14ac:dyDescent="0.35"/>
  <cols>
    <col min="1" max="1" width="9.08984375" style="35"/>
    <col min="2" max="2" width="35.6328125" style="35" bestFit="1" customWidth="1"/>
    <col min="3" max="3" width="12.08984375" style="35" bestFit="1" customWidth="1"/>
    <col min="4" max="4" width="16.26953125" style="35" customWidth="1"/>
    <col min="5" max="5" width="20" style="35" customWidth="1"/>
    <col min="6" max="6" width="21.08984375" style="35" customWidth="1"/>
    <col min="7" max="11" width="17.36328125" style="35" customWidth="1"/>
    <col min="12" max="12" width="13.08984375" style="35" customWidth="1"/>
    <col min="13" max="16384" width="9.08984375" style="35"/>
  </cols>
  <sheetData>
    <row r="1" spans="1:12" x14ac:dyDescent="0.35">
      <c r="A1" s="33" t="str">
        <f>Master!A3</f>
        <v xml:space="preserve">a. </v>
      </c>
      <c r="B1" s="33" t="str">
        <f>Master!B3</f>
        <v>Agency Name:</v>
      </c>
      <c r="C1" s="372">
        <f>Master!C3</f>
        <v>0</v>
      </c>
      <c r="D1" s="372"/>
      <c r="E1" s="372"/>
      <c r="F1" s="364" t="s">
        <v>155</v>
      </c>
      <c r="G1" s="364"/>
      <c r="H1" s="364"/>
      <c r="I1" s="364"/>
      <c r="L1" s="36" t="s">
        <v>39</v>
      </c>
    </row>
    <row r="2" spans="1:12" x14ac:dyDescent="0.35">
      <c r="A2" s="33" t="str">
        <f>Master!A4</f>
        <v xml:space="preserve">b. </v>
      </c>
      <c r="B2" s="33" t="str">
        <f>Master!B4</f>
        <v>Contract No.:</v>
      </c>
      <c r="C2" s="374">
        <f>Master!C4</f>
        <v>0</v>
      </c>
      <c r="D2" s="374"/>
      <c r="E2" s="374"/>
      <c r="F2" s="364" t="s">
        <v>121</v>
      </c>
      <c r="G2" s="364"/>
      <c r="H2" s="364"/>
      <c r="I2" s="364"/>
      <c r="L2" s="303">
        <f>Master!$G$1</f>
        <v>44176</v>
      </c>
    </row>
    <row r="3" spans="1:12" x14ac:dyDescent="0.35">
      <c r="A3" s="33" t="str">
        <f>Master!A5</f>
        <v xml:space="preserve">c. </v>
      </c>
      <c r="B3" s="33" t="str">
        <f>Master!B5</f>
        <v>Month/Year of :</v>
      </c>
      <c r="C3" s="375">
        <f>Master!C5</f>
        <v>0</v>
      </c>
      <c r="D3" s="374"/>
      <c r="E3" s="374"/>
      <c r="F3" s="364" t="s">
        <v>157</v>
      </c>
      <c r="G3" s="364"/>
      <c r="H3" s="364"/>
      <c r="I3" s="364"/>
      <c r="L3" s="37" t="str">
        <f>Master!$G$2</f>
        <v>Version: 3.4.47</v>
      </c>
    </row>
    <row r="4" spans="1:12" x14ac:dyDescent="0.35">
      <c r="A4" s="33" t="str">
        <f>Master!A6</f>
        <v xml:space="preserve">d.  </v>
      </c>
      <c r="B4" s="33" t="str">
        <f>Master!B6</f>
        <v># months in the contract:</v>
      </c>
      <c r="C4" s="374">
        <f>Master!C6</f>
        <v>0</v>
      </c>
      <c r="D4" s="374"/>
      <c r="E4" s="374"/>
      <c r="F4" s="122"/>
      <c r="G4" s="122"/>
      <c r="H4" s="147"/>
      <c r="I4" s="122"/>
    </row>
    <row r="5" spans="1:12" x14ac:dyDescent="0.35">
      <c r="A5" s="33" t="str">
        <f>Master!A7</f>
        <v>e.</v>
      </c>
      <c r="B5" s="33" t="str">
        <f>Master!B7</f>
        <v># months remaining (including month in c.):</v>
      </c>
      <c r="C5" s="374">
        <f>Master!C7</f>
        <v>0</v>
      </c>
      <c r="D5" s="374"/>
      <c r="E5" s="374"/>
    </row>
    <row r="6" spans="1:12" x14ac:dyDescent="0.35">
      <c r="A6" s="33" t="str">
        <f>Master!A8</f>
        <v xml:space="preserve">f.  </v>
      </c>
      <c r="B6" s="33" t="str">
        <f>Master!B8</f>
        <v># months incurred (including month in c.):</v>
      </c>
      <c r="C6" s="374">
        <f>Master!C8</f>
        <v>0</v>
      </c>
      <c r="D6" s="374"/>
      <c r="E6" s="374"/>
    </row>
    <row r="7" spans="1:12" x14ac:dyDescent="0.35">
      <c r="A7" s="33" t="str">
        <f>Master!A9</f>
        <v xml:space="preserve">g.  </v>
      </c>
      <c r="B7" s="33" t="str">
        <f>Master!B9</f>
        <v>Federal ID:</v>
      </c>
      <c r="C7" s="374">
        <f>Master!C9</f>
        <v>0</v>
      </c>
      <c r="D7" s="374"/>
      <c r="E7" s="374"/>
    </row>
    <row r="8" spans="1:12" x14ac:dyDescent="0.35">
      <c r="A8" s="33" t="str">
        <f>Master!A10</f>
        <v>h.</v>
      </c>
      <c r="B8" s="33" t="str">
        <f>Master!B10</f>
        <v>Address:</v>
      </c>
      <c r="C8" s="374">
        <f>Master!C10</f>
        <v>0</v>
      </c>
      <c r="D8" s="374"/>
      <c r="E8" s="374"/>
      <c r="F8" s="85"/>
      <c r="G8" s="85"/>
      <c r="H8" s="85"/>
      <c r="I8" s="85"/>
    </row>
    <row r="10" spans="1:12" ht="39" x14ac:dyDescent="0.35">
      <c r="A10" s="183" t="s">
        <v>299</v>
      </c>
      <c r="B10" s="86" t="s">
        <v>163</v>
      </c>
      <c r="C10" s="42" t="s">
        <v>47</v>
      </c>
      <c r="D10" s="86" t="s">
        <v>123</v>
      </c>
      <c r="E10" s="86" t="s">
        <v>164</v>
      </c>
      <c r="F10" s="42" t="s">
        <v>54</v>
      </c>
      <c r="G10" s="87" t="s">
        <v>124</v>
      </c>
      <c r="H10" s="86" t="s">
        <v>125</v>
      </c>
      <c r="I10" s="86" t="s">
        <v>126</v>
      </c>
      <c r="J10" s="86" t="s">
        <v>127</v>
      </c>
      <c r="K10" s="86" t="s">
        <v>128</v>
      </c>
      <c r="L10" s="86" t="s">
        <v>129</v>
      </c>
    </row>
    <row r="11" spans="1:12" ht="21" x14ac:dyDescent="0.35">
      <c r="A11" s="88"/>
      <c r="B11" s="88"/>
      <c r="C11" s="44"/>
      <c r="D11" s="89" t="s">
        <v>130</v>
      </c>
      <c r="E11" s="89" t="s">
        <v>130</v>
      </c>
      <c r="F11" s="46" t="s">
        <v>141</v>
      </c>
      <c r="G11" s="90" t="s">
        <v>132</v>
      </c>
      <c r="H11" s="89" t="s">
        <v>133</v>
      </c>
      <c r="I11" s="91" t="s">
        <v>134</v>
      </c>
      <c r="J11" s="89" t="s">
        <v>162</v>
      </c>
      <c r="K11" s="92" t="s">
        <v>136</v>
      </c>
      <c r="L11" s="93" t="s">
        <v>137</v>
      </c>
    </row>
    <row r="12" spans="1:12" x14ac:dyDescent="0.35">
      <c r="A12" s="94">
        <v>1</v>
      </c>
      <c r="B12" s="94">
        <v>2</v>
      </c>
      <c r="C12" s="47">
        <v>3</v>
      </c>
      <c r="D12" s="94">
        <v>4</v>
      </c>
      <c r="E12" s="94">
        <v>5</v>
      </c>
      <c r="F12" s="94">
        <v>6</v>
      </c>
      <c r="G12" s="94">
        <v>7</v>
      </c>
      <c r="H12" s="94">
        <v>8</v>
      </c>
      <c r="I12" s="94">
        <v>9</v>
      </c>
      <c r="J12" s="94">
        <v>10</v>
      </c>
      <c r="K12" s="94">
        <v>11</v>
      </c>
      <c r="L12" s="94">
        <v>12</v>
      </c>
    </row>
    <row r="13" spans="1:12" x14ac:dyDescent="0.35">
      <c r="A13" s="77"/>
      <c r="B13" s="77"/>
      <c r="C13" s="48"/>
      <c r="D13" s="77"/>
      <c r="E13" s="77"/>
      <c r="F13" s="77"/>
      <c r="G13" s="77"/>
      <c r="H13" s="77"/>
      <c r="I13" s="77"/>
      <c r="J13" s="77"/>
      <c r="K13" s="77"/>
      <c r="L13" s="77"/>
    </row>
    <row r="14" spans="1:12" x14ac:dyDescent="0.35">
      <c r="A14" s="49"/>
      <c r="B14" s="50" t="s">
        <v>429</v>
      </c>
      <c r="C14" s="63"/>
      <c r="D14" s="64"/>
    </row>
    <row r="15" spans="1:12" s="182" customFormat="1" x14ac:dyDescent="0.35">
      <c r="A15" s="245">
        <f>'CSA Wrksht'!A31</f>
        <v>2</v>
      </c>
      <c r="B15" s="174" t="str">
        <f>'CSA Wrksht'!B31</f>
        <v>Case Management</v>
      </c>
      <c r="C15" s="174" t="str">
        <f>'CSA Wrksht'!F31</f>
        <v>Hours</v>
      </c>
      <c r="D15" s="240">
        <f>VLOOKUP(B15,'CS and Rates'!$B$1:$D$77,3,FALSE)</f>
        <v>71.12</v>
      </c>
      <c r="E15" s="191"/>
      <c r="F15" s="97">
        <f>'CSA Wrksht'!K31</f>
        <v>0</v>
      </c>
      <c r="G15" s="168">
        <f t="shared" ref="G15" si="0">D15*F15</f>
        <v>0</v>
      </c>
      <c r="H15" s="193"/>
      <c r="I15" s="169">
        <f t="shared" ref="I15" si="1">ROUND(G15-H15,2)</f>
        <v>0</v>
      </c>
      <c r="J15" s="192" t="str">
        <f t="shared" ref="J15" si="2">IF(E15="","XXXXXXXXXX",ROUND(E15-H15,2))</f>
        <v>XXXXXXXXXX</v>
      </c>
      <c r="K15" s="193"/>
      <c r="L15" s="163">
        <f t="shared" ref="L15:L20" si="3">IF(D15="",0,IF(D15=0,0,K15/D15))</f>
        <v>0</v>
      </c>
    </row>
    <row r="16" spans="1:12" x14ac:dyDescent="0.35">
      <c r="A16" s="51">
        <f>'CSA Wrksht'!A39</f>
        <v>11</v>
      </c>
      <c r="B16" s="123" t="str">
        <f>'CSA Wrksht'!B39</f>
        <v>Intervention - Individual</v>
      </c>
      <c r="C16" s="123" t="str">
        <f>'CSA Wrksht'!F39</f>
        <v>Hours</v>
      </c>
      <c r="D16" s="240">
        <f>VLOOKUP(B16,'CS and Rates'!$B$1:$D$77,3,FALSE)</f>
        <v>74.48</v>
      </c>
      <c r="E16" s="96"/>
      <c r="F16" s="97">
        <f>'CSA Wrksht'!K39</f>
        <v>0</v>
      </c>
      <c r="G16" s="98">
        <f t="shared" ref="G16:G18" si="4">D16*F16</f>
        <v>0</v>
      </c>
      <c r="H16" s="101"/>
      <c r="I16" s="99">
        <f t="shared" ref="I16:I18" si="5">ROUND(G16-H16,2)</f>
        <v>0</v>
      </c>
      <c r="J16" s="192" t="str">
        <f t="shared" ref="J16:J18" si="6">IF(E16="","XXXXXXXXXX",ROUND(E16-H16,2))</f>
        <v>XXXXXXXXXX</v>
      </c>
      <c r="K16" s="101"/>
      <c r="L16" s="163">
        <f t="shared" si="3"/>
        <v>0</v>
      </c>
    </row>
    <row r="17" spans="1:12" s="182" customFormat="1" x14ac:dyDescent="0.35">
      <c r="A17" s="245">
        <f>'CSA Wrksht'!A40</f>
        <v>12</v>
      </c>
      <c r="B17" s="174" t="str">
        <f>'CSA Wrksht'!B40</f>
        <v>Medical Services</v>
      </c>
      <c r="C17" s="174" t="str">
        <f>'CSA Wrksht'!F40</f>
        <v>Hours</v>
      </c>
      <c r="D17" s="240">
        <f>VLOOKUP(B17,'CS and Rates'!$B$1:$D$77,3,FALSE)</f>
        <v>378.79</v>
      </c>
      <c r="E17" s="191"/>
      <c r="F17" s="97">
        <f>'CSA Wrksht'!K40</f>
        <v>0</v>
      </c>
      <c r="G17" s="168">
        <f t="shared" si="4"/>
        <v>0</v>
      </c>
      <c r="H17" s="193"/>
      <c r="I17" s="169">
        <f t="shared" si="5"/>
        <v>0</v>
      </c>
      <c r="J17" s="192" t="str">
        <f t="shared" si="6"/>
        <v>XXXXXXXXXX</v>
      </c>
      <c r="K17" s="193"/>
      <c r="L17" s="163">
        <f t="shared" si="3"/>
        <v>0</v>
      </c>
    </row>
    <row r="18" spans="1:12" s="182" customFormat="1" x14ac:dyDescent="0.35">
      <c r="A18" s="245">
        <f>'CSA Wrksht'!A43</f>
        <v>14</v>
      </c>
      <c r="B18" s="174" t="str">
        <f>'CSA Wrksht'!B43</f>
        <v>Outpatient - Individual</v>
      </c>
      <c r="C18" s="174" t="str">
        <f>'CSA Wrksht'!F43</f>
        <v>Hours</v>
      </c>
      <c r="D18" s="240">
        <f>VLOOKUP(B18,'CS and Rates'!$B$1:$D$77,3,FALSE)</f>
        <v>89.76</v>
      </c>
      <c r="E18" s="191"/>
      <c r="F18" s="97">
        <f>'CSA Wrksht'!K43</f>
        <v>0</v>
      </c>
      <c r="G18" s="168">
        <f t="shared" si="4"/>
        <v>0</v>
      </c>
      <c r="H18" s="193"/>
      <c r="I18" s="169">
        <f t="shared" si="5"/>
        <v>0</v>
      </c>
      <c r="J18" s="192" t="str">
        <f t="shared" si="6"/>
        <v>XXXXXXXXXX</v>
      </c>
      <c r="K18" s="193"/>
      <c r="L18" s="163">
        <f t="shared" si="3"/>
        <v>0</v>
      </c>
    </row>
    <row r="19" spans="1:12" ht="15" customHeight="1" x14ac:dyDescent="0.35">
      <c r="A19" s="51">
        <f>'CSA Wrksht'!A61</f>
        <v>0</v>
      </c>
      <c r="B19" s="123">
        <f>'CSA Wrksht'!B61</f>
        <v>0</v>
      </c>
      <c r="C19" s="123">
        <f>'CSA Wrksht'!C61</f>
        <v>0</v>
      </c>
      <c r="D19" s="95"/>
      <c r="E19" s="96"/>
      <c r="F19" s="97">
        <f>'CSA Wrksht'!K61</f>
        <v>0</v>
      </c>
      <c r="G19" s="98">
        <f t="shared" ref="G19:G20" si="7">D19*F19</f>
        <v>0</v>
      </c>
      <c r="H19" s="101"/>
      <c r="I19" s="99">
        <f>ROUND(G19-H19,2)</f>
        <v>0</v>
      </c>
      <c r="J19" s="192" t="str">
        <f>IF(E19="","XXXXXXXXXX",ROUND(E19-H19,2))</f>
        <v>XXXXXXXXXX</v>
      </c>
      <c r="K19" s="101"/>
      <c r="L19" s="163">
        <f t="shared" si="3"/>
        <v>0</v>
      </c>
    </row>
    <row r="20" spans="1:12" ht="15" customHeight="1" x14ac:dyDescent="0.35">
      <c r="A20" s="51">
        <f>'CSA Wrksht'!A62</f>
        <v>0</v>
      </c>
      <c r="B20" s="123">
        <f>'CSA Wrksht'!B62</f>
        <v>0</v>
      </c>
      <c r="C20" s="123">
        <f>'CSA Wrksht'!C62</f>
        <v>0</v>
      </c>
      <c r="D20" s="95"/>
      <c r="E20" s="96"/>
      <c r="F20" s="97">
        <f>'CSA Wrksht'!K62</f>
        <v>0</v>
      </c>
      <c r="G20" s="98">
        <f t="shared" si="7"/>
        <v>0</v>
      </c>
      <c r="H20" s="101"/>
      <c r="I20" s="99">
        <f>ROUND(G20-H20,2)</f>
        <v>0</v>
      </c>
      <c r="J20" s="192" t="str">
        <f>IF(E20="","XXXXXXXXXX",ROUND(E20-H20,2))</f>
        <v>XXXXXXXXXX</v>
      </c>
      <c r="K20" s="101"/>
      <c r="L20" s="163">
        <f t="shared" si="3"/>
        <v>0</v>
      </c>
    </row>
    <row r="21" spans="1:12" ht="6.75" customHeight="1" x14ac:dyDescent="0.35">
      <c r="A21" s="62"/>
      <c r="B21" s="63"/>
      <c r="C21" s="63"/>
      <c r="D21" s="64"/>
      <c r="J21" s="102"/>
    </row>
    <row r="22" spans="1:12" ht="15" customHeight="1" thickBot="1" x14ac:dyDescent="0.4">
      <c r="A22" s="153" t="s">
        <v>289</v>
      </c>
      <c r="B22" s="104" t="s">
        <v>429</v>
      </c>
      <c r="C22" s="104"/>
      <c r="D22" s="105"/>
      <c r="E22" s="106"/>
      <c r="F22" s="107">
        <f>SUM(F14:F21)</f>
        <v>0</v>
      </c>
      <c r="G22" s="133">
        <f>SUM(G14:G21)</f>
        <v>0</v>
      </c>
      <c r="H22" s="133">
        <f>SUM(H14:H21)</f>
        <v>0</v>
      </c>
      <c r="I22" s="133">
        <f>SUM(I14:I21)</f>
        <v>0</v>
      </c>
      <c r="J22" s="200">
        <f>ROUND(E22-H22,2)</f>
        <v>0</v>
      </c>
      <c r="K22" s="109">
        <f>SUM(K14:K21)</f>
        <v>0</v>
      </c>
      <c r="L22" s="133">
        <f>SUM(L14:L21)</f>
        <v>0</v>
      </c>
    </row>
    <row r="23" spans="1:12" ht="15.75" customHeight="1" thickBot="1" x14ac:dyDescent="0.4">
      <c r="A23" s="62"/>
      <c r="B23" s="63"/>
      <c r="C23" s="63"/>
      <c r="D23" s="64"/>
      <c r="E23" s="110" t="str">
        <f>IF((SUM(E14:E21))&gt;E22,"Please check funding above","")</f>
        <v/>
      </c>
      <c r="K23" s="111">
        <f>MIN(J22,I22)</f>
        <v>0</v>
      </c>
      <c r="L23" s="112" t="s">
        <v>138</v>
      </c>
    </row>
    <row r="24" spans="1:12" s="182" customFormat="1" x14ac:dyDescent="0.35">
      <c r="A24" s="49"/>
      <c r="B24" s="307" t="s">
        <v>505</v>
      </c>
      <c r="C24" s="188"/>
      <c r="D24" s="189"/>
    </row>
    <row r="25" spans="1:12" s="182" customFormat="1" x14ac:dyDescent="0.35">
      <c r="A25" s="245">
        <f>'CSA Wrksht'!A77</f>
        <v>48</v>
      </c>
      <c r="B25" s="174" t="str">
        <f>'CSA Wrksht'!B77</f>
        <v>Prevention - Indicated</v>
      </c>
      <c r="C25" s="174" t="str">
        <f>'CSA Wrksht'!F77</f>
        <v>Hours</v>
      </c>
      <c r="D25" s="240">
        <f>VLOOKUP(B25,'CS and Rates'!$B$1:$D$77,3,FALSE)</f>
        <v>72.33</v>
      </c>
      <c r="E25" s="191"/>
      <c r="F25" s="97">
        <f>'CSA Wrksht'!L77</f>
        <v>0</v>
      </c>
      <c r="G25" s="168">
        <f t="shared" ref="G25" si="8">D25*F25</f>
        <v>0</v>
      </c>
      <c r="H25" s="193"/>
      <c r="I25" s="169">
        <f t="shared" ref="I25" si="9">ROUND(G25-H25,2)</f>
        <v>0</v>
      </c>
      <c r="J25" s="192" t="str">
        <f t="shared" ref="J25" si="10">IF(E25="","XXXXXXXXXX",ROUND(E25-H25,2))</f>
        <v>XXXXXXXXXX</v>
      </c>
      <c r="K25" s="193"/>
      <c r="L25" s="163">
        <f t="shared" ref="L25:L31" si="11">IF(D25="",0,IF(D25=0,0,K25/D25))</f>
        <v>0</v>
      </c>
    </row>
    <row r="26" spans="1:12" s="182" customFormat="1" x14ac:dyDescent="0.35">
      <c r="A26" s="245">
        <f>'CSA Wrksht'!A78</f>
        <v>49</v>
      </c>
      <c r="B26" s="174" t="str">
        <f>'CSA Wrksht'!B78</f>
        <v>Prevention - Selective - Client Specific Form</v>
      </c>
      <c r="C26" s="174" t="str">
        <f>'CSA Wrksht'!F78</f>
        <v>Hours</v>
      </c>
      <c r="D26" s="240">
        <f>VLOOKUP(B26,'CS and Rates'!$B$1:$D$77,3,FALSE)</f>
        <v>72.33</v>
      </c>
      <c r="E26" s="191"/>
      <c r="F26" s="97">
        <f>'CSA Wrksht'!L78</f>
        <v>0</v>
      </c>
      <c r="G26" s="168">
        <f>D26*F26</f>
        <v>0</v>
      </c>
      <c r="H26" s="193"/>
      <c r="I26" s="169">
        <f>ROUND(G26-H26,2)</f>
        <v>0</v>
      </c>
      <c r="J26" s="192" t="str">
        <f>IF(E26="","XXXXXXXXXX",ROUND(E26-H26,2))</f>
        <v>XXXXXXXXXX</v>
      </c>
      <c r="K26" s="193"/>
      <c r="L26" s="163">
        <f t="shared" si="11"/>
        <v>0</v>
      </c>
    </row>
    <row r="27" spans="1:12" s="182" customFormat="1" x14ac:dyDescent="0.35">
      <c r="A27" s="245">
        <f>'CSA Wrksht'!A79</f>
        <v>49</v>
      </c>
      <c r="B27" s="174" t="str">
        <f>'CSA Wrksht'!B79</f>
        <v>Prevention - Selective - Non-Client Specific</v>
      </c>
      <c r="C27" s="174" t="str">
        <f>'CSA Wrksht'!F79</f>
        <v>Hours</v>
      </c>
      <c r="D27" s="240">
        <f>VLOOKUP(B27,'CS and Rates'!$B$1:$D$77,3,FALSE)</f>
        <v>72.33</v>
      </c>
      <c r="E27" s="191"/>
      <c r="F27" s="97">
        <f>'CSA Wrksht'!L79</f>
        <v>0</v>
      </c>
      <c r="G27" s="168">
        <f t="shared" ref="G27:G31" si="12">D27*F27</f>
        <v>0</v>
      </c>
      <c r="H27" s="193"/>
      <c r="I27" s="169">
        <f t="shared" ref="I27:I29" si="13">ROUND(G27-H27,2)</f>
        <v>0</v>
      </c>
      <c r="J27" s="192" t="str">
        <f t="shared" ref="J27:J29" si="14">IF(E27="","XXXXXXXXXX",ROUND(E27-H27,2))</f>
        <v>XXXXXXXXXX</v>
      </c>
      <c r="K27" s="193"/>
      <c r="L27" s="163">
        <f t="shared" si="11"/>
        <v>0</v>
      </c>
    </row>
    <row r="28" spans="1:12" s="182" customFormat="1" x14ac:dyDescent="0.35">
      <c r="A28" s="245">
        <f>'CSA Wrksht'!A80</f>
        <v>50</v>
      </c>
      <c r="B28" s="174" t="str">
        <f>'CSA Wrksht'!B80</f>
        <v>Prevention - Universal Direct</v>
      </c>
      <c r="C28" s="174" t="str">
        <f>'CSA Wrksht'!F80</f>
        <v>Hours</v>
      </c>
      <c r="D28" s="240">
        <f>VLOOKUP(B28,'CS and Rates'!$B$1:$D$77,3,FALSE)</f>
        <v>72.33</v>
      </c>
      <c r="E28" s="191"/>
      <c r="F28" s="97">
        <f>'CSA Wrksht'!L80</f>
        <v>0</v>
      </c>
      <c r="G28" s="168">
        <f t="shared" si="12"/>
        <v>0</v>
      </c>
      <c r="H28" s="193"/>
      <c r="I28" s="169">
        <f t="shared" si="13"/>
        <v>0</v>
      </c>
      <c r="J28" s="192" t="str">
        <f t="shared" si="14"/>
        <v>XXXXXXXXXX</v>
      </c>
      <c r="K28" s="193"/>
      <c r="L28" s="163">
        <f t="shared" si="11"/>
        <v>0</v>
      </c>
    </row>
    <row r="29" spans="1:12" s="182" customFormat="1" x14ac:dyDescent="0.35">
      <c r="A29" s="245">
        <f>'CSA Wrksht'!A81</f>
        <v>51</v>
      </c>
      <c r="B29" s="174" t="str">
        <f>'CSA Wrksht'!B81</f>
        <v>Prevention - Universal Indirect</v>
      </c>
      <c r="C29" s="174" t="str">
        <f>'CSA Wrksht'!F81</f>
        <v>Hours</v>
      </c>
      <c r="D29" s="240">
        <f>VLOOKUP(B29,'CS and Rates'!$B$1:$D$77,3,FALSE)</f>
        <v>72.33</v>
      </c>
      <c r="E29" s="191"/>
      <c r="F29" s="97">
        <f>'CSA Wrksht'!L81</f>
        <v>0</v>
      </c>
      <c r="G29" s="168">
        <f t="shared" si="12"/>
        <v>0</v>
      </c>
      <c r="H29" s="193"/>
      <c r="I29" s="169">
        <f t="shared" si="13"/>
        <v>0</v>
      </c>
      <c r="J29" s="192" t="str">
        <f t="shared" si="14"/>
        <v>XXXXXXXXXX</v>
      </c>
      <c r="K29" s="193"/>
      <c r="L29" s="163">
        <f t="shared" si="11"/>
        <v>0</v>
      </c>
    </row>
    <row r="30" spans="1:12" s="182" customFormat="1" ht="15" customHeight="1" x14ac:dyDescent="0.35">
      <c r="A30" s="245">
        <f>'CSA Wrksht'!A82</f>
        <v>0</v>
      </c>
      <c r="B30" s="174">
        <f>'CSA Wrksht'!B82</f>
        <v>0</v>
      </c>
      <c r="C30" s="174">
        <f>'CSA Wrksht'!F82</f>
        <v>0</v>
      </c>
      <c r="D30" s="190"/>
      <c r="E30" s="191"/>
      <c r="F30" s="97">
        <f>'CSA Wrksht'!L82</f>
        <v>0</v>
      </c>
      <c r="G30" s="168">
        <f t="shared" si="12"/>
        <v>0</v>
      </c>
      <c r="H30" s="193"/>
      <c r="I30" s="169">
        <f>ROUND(G30-H30,2)</f>
        <v>0</v>
      </c>
      <c r="J30" s="192" t="str">
        <f>IF(E30="","XXXXXXXXXX",ROUND(E30-H30,2))</f>
        <v>XXXXXXXXXX</v>
      </c>
      <c r="K30" s="193"/>
      <c r="L30" s="163">
        <f t="shared" si="11"/>
        <v>0</v>
      </c>
    </row>
    <row r="31" spans="1:12" s="182" customFormat="1" ht="15" customHeight="1" x14ac:dyDescent="0.35">
      <c r="A31" s="245">
        <f>'CSA Wrksht'!A83</f>
        <v>0</v>
      </c>
      <c r="B31" s="174">
        <f>'CSA Wrksht'!B83</f>
        <v>0</v>
      </c>
      <c r="C31" s="174">
        <f>'CSA Wrksht'!F83</f>
        <v>0</v>
      </c>
      <c r="D31" s="190"/>
      <c r="E31" s="191"/>
      <c r="F31" s="97">
        <f>'CSA Wrksht'!L83</f>
        <v>0</v>
      </c>
      <c r="G31" s="168">
        <f t="shared" si="12"/>
        <v>0</v>
      </c>
      <c r="H31" s="193"/>
      <c r="I31" s="169">
        <f>ROUND(G31-H31,2)</f>
        <v>0</v>
      </c>
      <c r="J31" s="192" t="str">
        <f>IF(E31="","XXXXXXXXXX",ROUND(E31-H31,2))</f>
        <v>XXXXXXXXXX</v>
      </c>
      <c r="K31" s="193"/>
      <c r="L31" s="163">
        <f t="shared" si="11"/>
        <v>0</v>
      </c>
    </row>
    <row r="32" spans="1:12" s="182" customFormat="1" ht="6.75" customHeight="1" x14ac:dyDescent="0.35">
      <c r="A32" s="187"/>
      <c r="B32" s="188"/>
      <c r="C32" s="188"/>
      <c r="D32" s="189"/>
      <c r="J32" s="194"/>
    </row>
    <row r="33" spans="1:12" s="182" customFormat="1" ht="15" customHeight="1" thickBot="1" x14ac:dyDescent="0.4">
      <c r="A33" s="153" t="s">
        <v>289</v>
      </c>
      <c r="B33" s="196" t="str">
        <f>B24</f>
        <v>Partnerships for Success - Year 5 - MS0F5</v>
      </c>
      <c r="C33" s="196"/>
      <c r="D33" s="197"/>
      <c r="E33" s="198"/>
      <c r="F33" s="199">
        <f>SUM(F24:F32)</f>
        <v>0</v>
      </c>
      <c r="G33" s="205">
        <f>SUM(G24:G32)</f>
        <v>0</v>
      </c>
      <c r="H33" s="205">
        <f>SUM(H24:H32)</f>
        <v>0</v>
      </c>
      <c r="I33" s="205">
        <f>SUM(I24:I32)</f>
        <v>0</v>
      </c>
      <c r="J33" s="200">
        <f>ROUND(E33-H33,2)</f>
        <v>0</v>
      </c>
      <c r="K33" s="201">
        <f>SUM(K24:K32)</f>
        <v>0</v>
      </c>
      <c r="L33" s="205">
        <f>SUM(L24:L32)</f>
        <v>0</v>
      </c>
    </row>
    <row r="34" spans="1:12" s="182" customFormat="1" ht="15.75" customHeight="1" thickBot="1" x14ac:dyDescent="0.4">
      <c r="A34" s="187"/>
      <c r="B34" s="188"/>
      <c r="C34" s="188"/>
      <c r="D34" s="189"/>
      <c r="E34" s="202" t="str">
        <f>IF((SUM(E24:E32))&gt;E33,"Please check funding above","")</f>
        <v/>
      </c>
      <c r="K34" s="203">
        <f>MIN(J33,I33)</f>
        <v>0</v>
      </c>
      <c r="L34" s="204" t="s">
        <v>138</v>
      </c>
    </row>
    <row r="35" spans="1:12" s="182" customFormat="1" x14ac:dyDescent="0.35">
      <c r="A35" s="49"/>
      <c r="B35" s="50" t="s">
        <v>367</v>
      </c>
      <c r="C35" s="188"/>
      <c r="D35" s="189"/>
    </row>
    <row r="36" spans="1:12" s="182" customFormat="1" x14ac:dyDescent="0.35">
      <c r="A36" s="245">
        <f>'CSA Wrksht'!A77</f>
        <v>48</v>
      </c>
      <c r="B36" s="174" t="str">
        <f>'CSA Wrksht'!B77</f>
        <v>Prevention - Indicated</v>
      </c>
      <c r="C36" s="174" t="str">
        <f>'CSA Wrksht'!F77</f>
        <v>Hours</v>
      </c>
      <c r="D36" s="240">
        <f>VLOOKUP(B36,'CS and Rates'!$B$1:$D$77,3,FALSE)</f>
        <v>72.33</v>
      </c>
      <c r="E36" s="191"/>
      <c r="F36" s="97">
        <f>'CSA Wrksht'!U77</f>
        <v>0</v>
      </c>
      <c r="G36" s="168">
        <f t="shared" ref="G36" si="15">D36*F36</f>
        <v>0</v>
      </c>
      <c r="H36" s="193"/>
      <c r="I36" s="169">
        <f t="shared" ref="I36" si="16">ROUND(G36-H36,2)</f>
        <v>0</v>
      </c>
      <c r="J36" s="192" t="str">
        <f t="shared" ref="J36" si="17">IF(E36="","XXXXXXXXXX",ROUND(E36-H36,2))</f>
        <v>XXXXXXXXXX</v>
      </c>
      <c r="K36" s="193"/>
      <c r="L36" s="163">
        <f t="shared" ref="L36:L42" si="18">IF(D36="",0,IF(D36=0,0,K36/D36))</f>
        <v>0</v>
      </c>
    </row>
    <row r="37" spans="1:12" s="182" customFormat="1" x14ac:dyDescent="0.35">
      <c r="A37" s="245">
        <f>'CSA Wrksht'!A78</f>
        <v>49</v>
      </c>
      <c r="B37" s="174" t="str">
        <f>'CSA Wrksht'!B78</f>
        <v>Prevention - Selective - Client Specific Form</v>
      </c>
      <c r="C37" s="174" t="str">
        <f>'CSA Wrksht'!F78</f>
        <v>Hours</v>
      </c>
      <c r="D37" s="240">
        <f>VLOOKUP(B37,'CS and Rates'!$B$1:$D$77,3,FALSE)</f>
        <v>72.33</v>
      </c>
      <c r="E37" s="191"/>
      <c r="F37" s="97">
        <f>'CSA Wrksht'!U78</f>
        <v>0</v>
      </c>
      <c r="G37" s="168">
        <f>D37*F37</f>
        <v>0</v>
      </c>
      <c r="H37" s="193"/>
      <c r="I37" s="169">
        <f>ROUND(G37-H37,2)</f>
        <v>0</v>
      </c>
      <c r="J37" s="192" t="str">
        <f>IF(E37="","XXXXXXXXXX",ROUND(E37-H37,2))</f>
        <v>XXXXXXXXXX</v>
      </c>
      <c r="K37" s="193"/>
      <c r="L37" s="163">
        <f t="shared" si="18"/>
        <v>0</v>
      </c>
    </row>
    <row r="38" spans="1:12" s="182" customFormat="1" x14ac:dyDescent="0.35">
      <c r="A38" s="245">
        <f>'CSA Wrksht'!A79</f>
        <v>49</v>
      </c>
      <c r="B38" s="174" t="str">
        <f>'CSA Wrksht'!B79</f>
        <v>Prevention - Selective - Non-Client Specific</v>
      </c>
      <c r="C38" s="174" t="str">
        <f>'CSA Wrksht'!F79</f>
        <v>Hours</v>
      </c>
      <c r="D38" s="240">
        <f>VLOOKUP(B38,'CS and Rates'!$B$1:$D$77,3,FALSE)</f>
        <v>72.33</v>
      </c>
      <c r="E38" s="191"/>
      <c r="F38" s="97">
        <f>'CSA Wrksht'!U79</f>
        <v>0</v>
      </c>
      <c r="G38" s="168">
        <f t="shared" ref="G38:G42" si="19">D38*F38</f>
        <v>0</v>
      </c>
      <c r="H38" s="193"/>
      <c r="I38" s="169">
        <f t="shared" ref="I38:I40" si="20">ROUND(G38-H38,2)</f>
        <v>0</v>
      </c>
      <c r="J38" s="192" t="str">
        <f t="shared" ref="J38:J40" si="21">IF(E38="","XXXXXXXXXX",ROUND(E38-H38,2))</f>
        <v>XXXXXXXXXX</v>
      </c>
      <c r="K38" s="193"/>
      <c r="L38" s="163">
        <f t="shared" si="18"/>
        <v>0</v>
      </c>
    </row>
    <row r="39" spans="1:12" s="182" customFormat="1" x14ac:dyDescent="0.35">
      <c r="A39" s="245">
        <f>'CSA Wrksht'!A80</f>
        <v>50</v>
      </c>
      <c r="B39" s="174" t="str">
        <f>'CSA Wrksht'!B80</f>
        <v>Prevention - Universal Direct</v>
      </c>
      <c r="C39" s="174" t="str">
        <f>'CSA Wrksht'!F80</f>
        <v>Hours</v>
      </c>
      <c r="D39" s="240">
        <f>VLOOKUP(B39,'CS and Rates'!$B$1:$D$77,3,FALSE)</f>
        <v>72.33</v>
      </c>
      <c r="E39" s="191"/>
      <c r="F39" s="97">
        <f>'CSA Wrksht'!U80</f>
        <v>0</v>
      </c>
      <c r="G39" s="168">
        <f t="shared" si="19"/>
        <v>0</v>
      </c>
      <c r="H39" s="193"/>
      <c r="I39" s="169">
        <f t="shared" si="20"/>
        <v>0</v>
      </c>
      <c r="J39" s="192" t="str">
        <f t="shared" si="21"/>
        <v>XXXXXXXXXX</v>
      </c>
      <c r="K39" s="193"/>
      <c r="L39" s="163">
        <f t="shared" si="18"/>
        <v>0</v>
      </c>
    </row>
    <row r="40" spans="1:12" s="182" customFormat="1" x14ac:dyDescent="0.35">
      <c r="A40" s="245">
        <f>'CSA Wrksht'!A81</f>
        <v>51</v>
      </c>
      <c r="B40" s="174" t="str">
        <f>'CSA Wrksht'!B81</f>
        <v>Prevention - Universal Indirect</v>
      </c>
      <c r="C40" s="174" t="str">
        <f>'CSA Wrksht'!F81</f>
        <v>Hours</v>
      </c>
      <c r="D40" s="240">
        <f>VLOOKUP(B40,'CS and Rates'!$B$1:$D$77,3,FALSE)</f>
        <v>72.33</v>
      </c>
      <c r="E40" s="191"/>
      <c r="F40" s="97">
        <f>'CSA Wrksht'!U81</f>
        <v>0</v>
      </c>
      <c r="G40" s="168">
        <f t="shared" si="19"/>
        <v>0</v>
      </c>
      <c r="H40" s="193"/>
      <c r="I40" s="169">
        <f t="shared" si="20"/>
        <v>0</v>
      </c>
      <c r="J40" s="192" t="str">
        <f t="shared" si="21"/>
        <v>XXXXXXXXXX</v>
      </c>
      <c r="K40" s="193"/>
      <c r="L40" s="163">
        <f t="shared" si="18"/>
        <v>0</v>
      </c>
    </row>
    <row r="41" spans="1:12" s="182" customFormat="1" ht="15" customHeight="1" x14ac:dyDescent="0.35">
      <c r="A41" s="245">
        <f>'CSA Wrksht'!A82</f>
        <v>0</v>
      </c>
      <c r="B41" s="174">
        <f>'CSA Wrksht'!B82</f>
        <v>0</v>
      </c>
      <c r="C41" s="174">
        <f>'CSA Wrksht'!F82</f>
        <v>0</v>
      </c>
      <c r="D41" s="190"/>
      <c r="E41" s="191"/>
      <c r="F41" s="97">
        <f>'CSA Wrksht'!U82</f>
        <v>0</v>
      </c>
      <c r="G41" s="168">
        <f t="shared" si="19"/>
        <v>0</v>
      </c>
      <c r="H41" s="193"/>
      <c r="I41" s="169">
        <f>ROUND(G41-H41,2)</f>
        <v>0</v>
      </c>
      <c r="J41" s="192" t="str">
        <f>IF(E41="","XXXXXXXXXX",ROUND(E41-H41,2))</f>
        <v>XXXXXXXXXX</v>
      </c>
      <c r="K41" s="193"/>
      <c r="L41" s="163">
        <f t="shared" si="18"/>
        <v>0</v>
      </c>
    </row>
    <row r="42" spans="1:12" s="182" customFormat="1" ht="15" customHeight="1" x14ac:dyDescent="0.35">
      <c r="A42" s="245">
        <f>'CSA Wrksht'!A83</f>
        <v>0</v>
      </c>
      <c r="B42" s="174">
        <f>'CSA Wrksht'!B83</f>
        <v>0</v>
      </c>
      <c r="C42" s="174">
        <f>'CSA Wrksht'!F83</f>
        <v>0</v>
      </c>
      <c r="D42" s="190"/>
      <c r="E42" s="191"/>
      <c r="F42" s="97">
        <f>'CSA Wrksht'!U83</f>
        <v>0</v>
      </c>
      <c r="G42" s="168">
        <f t="shared" si="19"/>
        <v>0</v>
      </c>
      <c r="H42" s="193"/>
      <c r="I42" s="169">
        <f>ROUND(G42-H42,2)</f>
        <v>0</v>
      </c>
      <c r="J42" s="192" t="str">
        <f>IF(E42="","XXXXXXXXXX",ROUND(E42-H42,2))</f>
        <v>XXXXXXXXXX</v>
      </c>
      <c r="K42" s="193"/>
      <c r="L42" s="163">
        <f t="shared" si="18"/>
        <v>0</v>
      </c>
    </row>
    <row r="43" spans="1:12" s="182" customFormat="1" ht="6.75" customHeight="1" x14ac:dyDescent="0.35">
      <c r="A43" s="187"/>
      <c r="B43" s="188"/>
      <c r="C43" s="188"/>
      <c r="D43" s="189"/>
      <c r="J43" s="194"/>
    </row>
    <row r="44" spans="1:12" s="182" customFormat="1" ht="15" customHeight="1" thickBot="1" x14ac:dyDescent="0.4">
      <c r="A44" s="153" t="s">
        <v>289</v>
      </c>
      <c r="B44" s="196" t="str">
        <f>B35</f>
        <v>STATE EPIDEMIOLOGY OUTCOMES WORKGROUP LOCAL - YEAR 5 - MSCW5</v>
      </c>
      <c r="C44" s="196"/>
      <c r="D44" s="197"/>
      <c r="E44" s="198"/>
      <c r="F44" s="199">
        <f>SUM(F36:F42)</f>
        <v>0</v>
      </c>
      <c r="G44" s="205">
        <f>SUM(G36:G42)</f>
        <v>0</v>
      </c>
      <c r="H44" s="205">
        <f>SUM(H36:H42)</f>
        <v>0</v>
      </c>
      <c r="I44" s="205">
        <f>SUM(I36:I42)</f>
        <v>0</v>
      </c>
      <c r="J44" s="200">
        <f>ROUND(E44-H44,2)</f>
        <v>0</v>
      </c>
      <c r="K44" s="201">
        <f>SUM(K36:K42)</f>
        <v>0</v>
      </c>
      <c r="L44" s="205">
        <f>SUM(L36:L42)</f>
        <v>0</v>
      </c>
    </row>
    <row r="45" spans="1:12" s="182" customFormat="1" ht="15.75" customHeight="1" thickBot="1" x14ac:dyDescent="0.4">
      <c r="A45" s="187"/>
      <c r="B45" s="188"/>
      <c r="C45" s="188"/>
      <c r="D45" s="189"/>
      <c r="E45" s="202" t="str">
        <f>IF((SUM(E35:E43))&gt;E44,"Please check funding above","")</f>
        <v/>
      </c>
      <c r="K45" s="203">
        <f>MIN(J44,I44)</f>
        <v>0</v>
      </c>
      <c r="L45" s="204" t="s">
        <v>138</v>
      </c>
    </row>
    <row r="46" spans="1:12" s="182" customFormat="1" x14ac:dyDescent="0.35">
      <c r="A46" s="49"/>
      <c r="B46" s="50" t="s">
        <v>433</v>
      </c>
      <c r="C46" s="188"/>
      <c r="D46" s="189"/>
    </row>
    <row r="47" spans="1:12" s="182" customFormat="1" x14ac:dyDescent="0.35">
      <c r="A47" s="245">
        <f>'CSA Wrksht'!A77</f>
        <v>48</v>
      </c>
      <c r="B47" s="174" t="str">
        <f>'CSA Wrksht'!B77</f>
        <v>Prevention - Indicated</v>
      </c>
      <c r="C47" s="174" t="str">
        <f>'CSA Wrksht'!F77</f>
        <v>Hours</v>
      </c>
      <c r="D47" s="240">
        <f>VLOOKUP(B47,'CS and Rates'!$B$1:$D$77,3,FALSE)</f>
        <v>72.33</v>
      </c>
      <c r="E47" s="191"/>
      <c r="F47" s="97">
        <f>'CSA Wrksht'!V77</f>
        <v>0</v>
      </c>
      <c r="G47" s="168">
        <f t="shared" ref="G47" si="22">D47*F47</f>
        <v>0</v>
      </c>
      <c r="H47" s="193"/>
      <c r="I47" s="169">
        <f t="shared" ref="I47" si="23">ROUND(G47-H47,2)</f>
        <v>0</v>
      </c>
      <c r="J47" s="192" t="str">
        <f t="shared" ref="J47" si="24">IF(E47="","XXXXXXXXXX",ROUND(E47-H47,2))</f>
        <v>XXXXXXXXXX</v>
      </c>
      <c r="K47" s="193"/>
      <c r="L47" s="163">
        <f t="shared" ref="L47:L53" si="25">IF(D47="",0,IF(D47=0,0,K47/D47))</f>
        <v>0</v>
      </c>
    </row>
    <row r="48" spans="1:12" s="182" customFormat="1" x14ac:dyDescent="0.35">
      <c r="A48" s="245">
        <f>'CSA Wrksht'!A78</f>
        <v>49</v>
      </c>
      <c r="B48" s="174" t="str">
        <f>'CSA Wrksht'!B78</f>
        <v>Prevention - Selective - Client Specific Form</v>
      </c>
      <c r="C48" s="174" t="str">
        <f>'CSA Wrksht'!F78</f>
        <v>Hours</v>
      </c>
      <c r="D48" s="240">
        <f>VLOOKUP(B48,'CS and Rates'!$B$1:$D$77,3,FALSE)</f>
        <v>72.33</v>
      </c>
      <c r="E48" s="191"/>
      <c r="F48" s="97">
        <f>'CSA Wrksht'!V78</f>
        <v>0</v>
      </c>
      <c r="G48" s="168">
        <f>D48*F48</f>
        <v>0</v>
      </c>
      <c r="H48" s="193"/>
      <c r="I48" s="169">
        <f>ROUND(G48-H48,2)</f>
        <v>0</v>
      </c>
      <c r="J48" s="192" t="str">
        <f>IF(E48="","XXXXXXXXXX",ROUND(E48-H48,2))</f>
        <v>XXXXXXXXXX</v>
      </c>
      <c r="K48" s="193"/>
      <c r="L48" s="163">
        <f t="shared" si="25"/>
        <v>0</v>
      </c>
    </row>
    <row r="49" spans="1:12" s="182" customFormat="1" x14ac:dyDescent="0.35">
      <c r="A49" s="245">
        <f>'CSA Wrksht'!A79</f>
        <v>49</v>
      </c>
      <c r="B49" s="174" t="str">
        <f>'CSA Wrksht'!B79</f>
        <v>Prevention - Selective - Non-Client Specific</v>
      </c>
      <c r="C49" s="174" t="str">
        <f>'CSA Wrksht'!F79</f>
        <v>Hours</v>
      </c>
      <c r="D49" s="240">
        <f>VLOOKUP(B49,'CS and Rates'!$B$1:$D$77,3,FALSE)</f>
        <v>72.33</v>
      </c>
      <c r="E49" s="191"/>
      <c r="F49" s="97">
        <f>'CSA Wrksht'!V79</f>
        <v>0</v>
      </c>
      <c r="G49" s="168">
        <f t="shared" ref="G49:G53" si="26">D49*F49</f>
        <v>0</v>
      </c>
      <c r="H49" s="193"/>
      <c r="I49" s="169">
        <f t="shared" ref="I49:I51" si="27">ROUND(G49-H49,2)</f>
        <v>0</v>
      </c>
      <c r="J49" s="192" t="str">
        <f t="shared" ref="J49:J51" si="28">IF(E49="","XXXXXXXXXX",ROUND(E49-H49,2))</f>
        <v>XXXXXXXXXX</v>
      </c>
      <c r="K49" s="193"/>
      <c r="L49" s="163">
        <f t="shared" si="25"/>
        <v>0</v>
      </c>
    </row>
    <row r="50" spans="1:12" s="182" customFormat="1" x14ac:dyDescent="0.35">
      <c r="A50" s="245">
        <f>'CSA Wrksht'!A80</f>
        <v>50</v>
      </c>
      <c r="B50" s="174" t="str">
        <f>'CSA Wrksht'!B80</f>
        <v>Prevention - Universal Direct</v>
      </c>
      <c r="C50" s="174" t="str">
        <f>'CSA Wrksht'!F80</f>
        <v>Hours</v>
      </c>
      <c r="D50" s="240">
        <f>VLOOKUP(B50,'CS and Rates'!$B$1:$D$77,3,FALSE)</f>
        <v>72.33</v>
      </c>
      <c r="E50" s="191"/>
      <c r="F50" s="97">
        <f>'CSA Wrksht'!V80</f>
        <v>0</v>
      </c>
      <c r="G50" s="168">
        <f t="shared" si="26"/>
        <v>0</v>
      </c>
      <c r="H50" s="193"/>
      <c r="I50" s="169">
        <f t="shared" si="27"/>
        <v>0</v>
      </c>
      <c r="J50" s="192" t="str">
        <f t="shared" si="28"/>
        <v>XXXXXXXXXX</v>
      </c>
      <c r="K50" s="193"/>
      <c r="L50" s="163">
        <f t="shared" si="25"/>
        <v>0</v>
      </c>
    </row>
    <row r="51" spans="1:12" s="182" customFormat="1" x14ac:dyDescent="0.35">
      <c r="A51" s="245">
        <f>'CSA Wrksht'!A81</f>
        <v>51</v>
      </c>
      <c r="B51" s="174" t="str">
        <f>'CSA Wrksht'!B81</f>
        <v>Prevention - Universal Indirect</v>
      </c>
      <c r="C51" s="174" t="str">
        <f>'CSA Wrksht'!F81</f>
        <v>Hours</v>
      </c>
      <c r="D51" s="240">
        <f>VLOOKUP(B51,'CS and Rates'!$B$1:$D$77,3,FALSE)</f>
        <v>72.33</v>
      </c>
      <c r="E51" s="191"/>
      <c r="F51" s="97">
        <f>'CSA Wrksht'!V81</f>
        <v>0</v>
      </c>
      <c r="G51" s="168">
        <f t="shared" si="26"/>
        <v>0</v>
      </c>
      <c r="H51" s="193"/>
      <c r="I51" s="169">
        <f t="shared" si="27"/>
        <v>0</v>
      </c>
      <c r="J51" s="192" t="str">
        <f t="shared" si="28"/>
        <v>XXXXXXXXXX</v>
      </c>
      <c r="K51" s="193"/>
      <c r="L51" s="163">
        <f t="shared" si="25"/>
        <v>0</v>
      </c>
    </row>
    <row r="52" spans="1:12" s="182" customFormat="1" ht="15" customHeight="1" x14ac:dyDescent="0.35">
      <c r="A52" s="245">
        <f>'CSA Wrksht'!A82</f>
        <v>0</v>
      </c>
      <c r="B52" s="174">
        <f>'CSA Wrksht'!B82</f>
        <v>0</v>
      </c>
      <c r="C52" s="174">
        <f>'CSA Wrksht'!F82</f>
        <v>0</v>
      </c>
      <c r="D52" s="190"/>
      <c r="E52" s="191"/>
      <c r="F52" s="97">
        <f>'CSA Wrksht'!V82</f>
        <v>0</v>
      </c>
      <c r="G52" s="168">
        <f t="shared" si="26"/>
        <v>0</v>
      </c>
      <c r="H52" s="193"/>
      <c r="I52" s="169">
        <f>ROUND(G52-H52,2)</f>
        <v>0</v>
      </c>
      <c r="J52" s="192" t="str">
        <f>IF(E52="","XXXXXXXXXX",ROUND(E52-H52,2))</f>
        <v>XXXXXXXXXX</v>
      </c>
      <c r="K52" s="193"/>
      <c r="L52" s="163">
        <f t="shared" si="25"/>
        <v>0</v>
      </c>
    </row>
    <row r="53" spans="1:12" s="182" customFormat="1" ht="15" customHeight="1" x14ac:dyDescent="0.35">
      <c r="A53" s="245">
        <f>'CSA Wrksht'!A83</f>
        <v>0</v>
      </c>
      <c r="B53" s="174">
        <f>'CSA Wrksht'!B83</f>
        <v>0</v>
      </c>
      <c r="C53" s="174">
        <f>'CSA Wrksht'!F83</f>
        <v>0</v>
      </c>
      <c r="D53" s="190"/>
      <c r="E53" s="191"/>
      <c r="F53" s="97">
        <f>'CSA Wrksht'!V83</f>
        <v>0</v>
      </c>
      <c r="G53" s="168">
        <f t="shared" si="26"/>
        <v>0</v>
      </c>
      <c r="H53" s="193"/>
      <c r="I53" s="169">
        <f>ROUND(G53-H53,2)</f>
        <v>0</v>
      </c>
      <c r="J53" s="192" t="str">
        <f>IF(E53="","XXXXXXXXXX",ROUND(E53-H53,2))</f>
        <v>XXXXXXXXXX</v>
      </c>
      <c r="K53" s="193"/>
      <c r="L53" s="163">
        <f t="shared" si="25"/>
        <v>0</v>
      </c>
    </row>
    <row r="54" spans="1:12" s="182" customFormat="1" ht="6.75" customHeight="1" x14ac:dyDescent="0.35">
      <c r="A54" s="187"/>
      <c r="B54" s="188"/>
      <c r="C54" s="188"/>
      <c r="D54" s="189"/>
      <c r="J54" s="194"/>
    </row>
    <row r="55" spans="1:12" s="182" customFormat="1" ht="15" customHeight="1" thickBot="1" x14ac:dyDescent="0.4">
      <c r="A55" s="195" t="s">
        <v>289</v>
      </c>
      <c r="B55" s="196" t="s">
        <v>433</v>
      </c>
      <c r="C55" s="196"/>
      <c r="D55" s="197"/>
      <c r="E55" s="198"/>
      <c r="F55" s="199">
        <f>SUM(F47:F53)</f>
        <v>0</v>
      </c>
      <c r="G55" s="205">
        <f>SUM(G47:G53)</f>
        <v>0</v>
      </c>
      <c r="H55" s="205">
        <f>SUM(H47:H53)</f>
        <v>0</v>
      </c>
      <c r="I55" s="205">
        <f>SUM(I47:I53)</f>
        <v>0</v>
      </c>
      <c r="J55" s="200">
        <f>ROUND(E55-H55,2)</f>
        <v>0</v>
      </c>
      <c r="K55" s="201">
        <f>SUM(K47:K53)</f>
        <v>0</v>
      </c>
      <c r="L55" s="205">
        <f>SUM(L47:L53)</f>
        <v>0</v>
      </c>
    </row>
    <row r="56" spans="1:12" s="182" customFormat="1" ht="15.75" customHeight="1" thickBot="1" x14ac:dyDescent="0.4">
      <c r="A56" s="187"/>
      <c r="B56" s="188"/>
      <c r="C56" s="188"/>
      <c r="D56" s="189"/>
      <c r="E56" s="202" t="str">
        <f>IF((SUM(E46:E54))&gt;E55,"Please check funding above","")</f>
        <v/>
      </c>
      <c r="K56" s="203">
        <f>MIN(J55,I55)</f>
        <v>0</v>
      </c>
      <c r="L56" s="204" t="s">
        <v>138</v>
      </c>
    </row>
    <row r="57" spans="1:12" s="182" customFormat="1" x14ac:dyDescent="0.35">
      <c r="A57" s="49"/>
      <c r="B57" s="307" t="s">
        <v>489</v>
      </c>
      <c r="C57" s="188"/>
      <c r="D57" s="189"/>
    </row>
    <row r="58" spans="1:12" s="182" customFormat="1" x14ac:dyDescent="0.35">
      <c r="A58" s="245">
        <f>'CSA Wrksht'!$A$77</f>
        <v>48</v>
      </c>
      <c r="B58" s="174" t="str">
        <f>'CSA Wrksht'!$B$77</f>
        <v>Prevention - Indicated</v>
      </c>
      <c r="C58" s="174" t="str">
        <f>'CSA Wrksht'!$F$77</f>
        <v>Hours</v>
      </c>
      <c r="D58" s="240">
        <f>VLOOKUP(B58,'CS and Rates'!$B$1:$D$77,3,FALSE)</f>
        <v>72.33</v>
      </c>
      <c r="E58" s="191"/>
      <c r="F58" s="97">
        <f>'CSA Wrksht'!$M$77</f>
        <v>0</v>
      </c>
      <c r="G58" s="168">
        <f t="shared" ref="G58:G64" si="29">D58*F58</f>
        <v>0</v>
      </c>
      <c r="H58" s="193"/>
      <c r="I58" s="169">
        <f t="shared" ref="I58:I64" si="30">ROUND(G58-H58,2)</f>
        <v>0</v>
      </c>
      <c r="J58" s="192" t="str">
        <f t="shared" ref="J58:J64" si="31">IF(E58="","XXXXXXXXXX",ROUND(E58-H58,2))</f>
        <v>XXXXXXXXXX</v>
      </c>
      <c r="K58" s="193"/>
      <c r="L58" s="163">
        <f t="shared" ref="L58:L64" si="32">IF(D58="",0,IF(D58=0,0,K58/D58))</f>
        <v>0</v>
      </c>
    </row>
    <row r="59" spans="1:12" s="182" customFormat="1" x14ac:dyDescent="0.35">
      <c r="A59" s="245">
        <f>'CSA Wrksht'!$A$78</f>
        <v>49</v>
      </c>
      <c r="B59" s="174" t="str">
        <f>'CSA Wrksht'!$B$78</f>
        <v>Prevention - Selective - Client Specific Form</v>
      </c>
      <c r="C59" s="174" t="str">
        <f>'CSA Wrksht'!$F$78</f>
        <v>Hours</v>
      </c>
      <c r="D59" s="240">
        <f>VLOOKUP(B59,'CS and Rates'!$B$1:$D$77,3,FALSE)</f>
        <v>72.33</v>
      </c>
      <c r="E59" s="191"/>
      <c r="F59" s="97">
        <f>'CSA Wrksht'!$M$78</f>
        <v>0</v>
      </c>
      <c r="G59" s="168">
        <f t="shared" si="29"/>
        <v>0</v>
      </c>
      <c r="H59" s="193"/>
      <c r="I59" s="169">
        <f t="shared" si="30"/>
        <v>0</v>
      </c>
      <c r="J59" s="192" t="str">
        <f t="shared" si="31"/>
        <v>XXXXXXXXXX</v>
      </c>
      <c r="K59" s="193"/>
      <c r="L59" s="163">
        <f t="shared" si="32"/>
        <v>0</v>
      </c>
    </row>
    <row r="60" spans="1:12" s="182" customFormat="1" x14ac:dyDescent="0.35">
      <c r="A60" s="245">
        <f>'CSA Wrksht'!$A$79</f>
        <v>49</v>
      </c>
      <c r="B60" s="174" t="str">
        <f>'CSA Wrksht'!$B$79</f>
        <v>Prevention - Selective - Non-Client Specific</v>
      </c>
      <c r="C60" s="174" t="str">
        <f>'CSA Wrksht'!$F$79</f>
        <v>Hours</v>
      </c>
      <c r="D60" s="240">
        <f>VLOOKUP(B60,'CS and Rates'!$B$1:$D$77,3,FALSE)</f>
        <v>72.33</v>
      </c>
      <c r="E60" s="191"/>
      <c r="F60" s="97">
        <f>'CSA Wrksht'!$M$79</f>
        <v>0</v>
      </c>
      <c r="G60" s="168">
        <f t="shared" si="29"/>
        <v>0</v>
      </c>
      <c r="H60" s="193"/>
      <c r="I60" s="169">
        <f t="shared" si="30"/>
        <v>0</v>
      </c>
      <c r="J60" s="192" t="str">
        <f t="shared" si="31"/>
        <v>XXXXXXXXXX</v>
      </c>
      <c r="K60" s="193"/>
      <c r="L60" s="163">
        <f t="shared" si="32"/>
        <v>0</v>
      </c>
    </row>
    <row r="61" spans="1:12" s="182" customFormat="1" x14ac:dyDescent="0.35">
      <c r="A61" s="245">
        <f>'CSA Wrksht'!$A$80</f>
        <v>50</v>
      </c>
      <c r="B61" s="174" t="str">
        <f>'CSA Wrksht'!$B$80</f>
        <v>Prevention - Universal Direct</v>
      </c>
      <c r="C61" s="174" t="str">
        <f>'CSA Wrksht'!$F$80</f>
        <v>Hours</v>
      </c>
      <c r="D61" s="240">
        <f>VLOOKUP(B61,'CS and Rates'!$B$1:$D$77,3,FALSE)</f>
        <v>72.33</v>
      </c>
      <c r="E61" s="191"/>
      <c r="F61" s="97">
        <f>'CSA Wrksht'!$M$80</f>
        <v>0</v>
      </c>
      <c r="G61" s="168">
        <f t="shared" si="29"/>
        <v>0</v>
      </c>
      <c r="H61" s="193"/>
      <c r="I61" s="169">
        <f t="shared" si="30"/>
        <v>0</v>
      </c>
      <c r="J61" s="192" t="str">
        <f t="shared" si="31"/>
        <v>XXXXXXXXXX</v>
      </c>
      <c r="K61" s="193"/>
      <c r="L61" s="163">
        <f t="shared" si="32"/>
        <v>0</v>
      </c>
    </row>
    <row r="62" spans="1:12" s="182" customFormat="1" x14ac:dyDescent="0.35">
      <c r="A62" s="245">
        <f>'CSA Wrksht'!$A$81</f>
        <v>51</v>
      </c>
      <c r="B62" s="174" t="str">
        <f>'CSA Wrksht'!$B$81</f>
        <v>Prevention - Universal Indirect</v>
      </c>
      <c r="C62" s="174" t="str">
        <f>'CSA Wrksht'!$F$81</f>
        <v>Hours</v>
      </c>
      <c r="D62" s="240">
        <f>VLOOKUP(B62,'CS and Rates'!$B$1:$D$77,3,FALSE)</f>
        <v>72.33</v>
      </c>
      <c r="E62" s="191"/>
      <c r="F62" s="97">
        <f>'CSA Wrksht'!$M$81</f>
        <v>0</v>
      </c>
      <c r="G62" s="168">
        <f t="shared" si="29"/>
        <v>0</v>
      </c>
      <c r="H62" s="193"/>
      <c r="I62" s="169">
        <f t="shared" si="30"/>
        <v>0</v>
      </c>
      <c r="J62" s="192" t="str">
        <f t="shared" si="31"/>
        <v>XXXXXXXXXX</v>
      </c>
      <c r="K62" s="193"/>
      <c r="L62" s="163">
        <f t="shared" si="32"/>
        <v>0</v>
      </c>
    </row>
    <row r="63" spans="1:12" s="182" customFormat="1" x14ac:dyDescent="0.35">
      <c r="A63" s="245">
        <f>'CSA Wrksht'!$A$82</f>
        <v>0</v>
      </c>
      <c r="B63" s="174">
        <f>'CSA Wrksht'!$B$82</f>
        <v>0</v>
      </c>
      <c r="C63" s="174">
        <f>'CSA Wrksht'!$F$82</f>
        <v>0</v>
      </c>
      <c r="D63" s="190"/>
      <c r="E63" s="191"/>
      <c r="F63" s="97">
        <f>'CSA Wrksht'!$M$82</f>
        <v>0</v>
      </c>
      <c r="G63" s="168">
        <f t="shared" si="29"/>
        <v>0</v>
      </c>
      <c r="H63" s="193"/>
      <c r="I63" s="169">
        <f t="shared" si="30"/>
        <v>0</v>
      </c>
      <c r="J63" s="192" t="str">
        <f t="shared" si="31"/>
        <v>XXXXXXXXXX</v>
      </c>
      <c r="K63" s="193"/>
      <c r="L63" s="163">
        <f t="shared" si="32"/>
        <v>0</v>
      </c>
    </row>
    <row r="64" spans="1:12" s="182" customFormat="1" x14ac:dyDescent="0.35">
      <c r="A64" s="245">
        <f>'CSA Wrksht'!$A$83</f>
        <v>0</v>
      </c>
      <c r="B64" s="174">
        <f>'CSA Wrksht'!$B$83</f>
        <v>0</v>
      </c>
      <c r="C64" s="174">
        <f>'CSA Wrksht'!$F$83</f>
        <v>0</v>
      </c>
      <c r="D64" s="190"/>
      <c r="E64" s="191"/>
      <c r="F64" s="97">
        <f>'CSA Wrksht'!$M$83</f>
        <v>0</v>
      </c>
      <c r="G64" s="168">
        <f t="shared" si="29"/>
        <v>0</v>
      </c>
      <c r="H64" s="193"/>
      <c r="I64" s="169">
        <f t="shared" si="30"/>
        <v>0</v>
      </c>
      <c r="J64" s="192" t="str">
        <f t="shared" si="31"/>
        <v>XXXXXXXXXX</v>
      </c>
      <c r="K64" s="193"/>
      <c r="L64" s="163">
        <f t="shared" si="32"/>
        <v>0</v>
      </c>
    </row>
    <row r="65" spans="1:12" s="182" customFormat="1" ht="6" customHeight="1" x14ac:dyDescent="0.35">
      <c r="A65" s="187"/>
      <c r="B65" s="188"/>
      <c r="C65" s="188"/>
      <c r="D65" s="189"/>
      <c r="J65" s="194"/>
    </row>
    <row r="66" spans="1:12" s="251" customFormat="1" ht="15" thickBot="1" x14ac:dyDescent="0.4">
      <c r="A66" s="195" t="s">
        <v>289</v>
      </c>
      <c r="B66" s="196" t="str">
        <f>B57</f>
        <v>Partnerships for Success - Year 4 - MS0F4</v>
      </c>
      <c r="C66" s="196"/>
      <c r="D66" s="197"/>
      <c r="E66" s="198"/>
      <c r="F66" s="235">
        <f>SUM(F58:F64)</f>
        <v>0</v>
      </c>
      <c r="G66" s="236">
        <f>SUM(G58:G64)</f>
        <v>0</v>
      </c>
      <c r="H66" s="236">
        <f>SUM(H58:H64)</f>
        <v>0</v>
      </c>
      <c r="I66" s="236">
        <f>SUM(I58:I64)</f>
        <v>0</v>
      </c>
      <c r="J66" s="237">
        <f>ROUND(E66-H66,2)</f>
        <v>0</v>
      </c>
      <c r="K66" s="308">
        <f>SUM(K58:K64)</f>
        <v>0</v>
      </c>
      <c r="L66" s="236">
        <f>SUM(L58:L64)</f>
        <v>0</v>
      </c>
    </row>
    <row r="67" spans="1:12" s="182" customFormat="1" ht="15" thickBot="1" x14ac:dyDescent="0.4">
      <c r="A67" s="187"/>
      <c r="B67" s="188"/>
      <c r="C67" s="188"/>
      <c r="D67" s="189"/>
      <c r="E67" s="202" t="str">
        <f>IF((SUM(E57:E65))&gt;E66,"Please check funding above","")</f>
        <v/>
      </c>
      <c r="K67" s="203">
        <f>MIN(J66,I66)</f>
        <v>0</v>
      </c>
      <c r="L67" s="204" t="s">
        <v>138</v>
      </c>
    </row>
    <row r="68" spans="1:12" s="182" customFormat="1" x14ac:dyDescent="0.35">
      <c r="A68" s="49"/>
      <c r="B68" s="307" t="s">
        <v>506</v>
      </c>
      <c r="C68" s="188"/>
      <c r="D68" s="189"/>
    </row>
    <row r="69" spans="1:12" s="182" customFormat="1" x14ac:dyDescent="0.35">
      <c r="A69" s="245">
        <f>'CSA Wrksht'!$A$78</f>
        <v>49</v>
      </c>
      <c r="B69" s="174" t="str">
        <f>'CSA Wrksht'!$B$78</f>
        <v>Prevention - Selective - Client Specific Form</v>
      </c>
      <c r="C69" s="174" t="str">
        <f>'CSA Wrksht'!$F$78</f>
        <v>Hours</v>
      </c>
      <c r="D69" s="240">
        <f>VLOOKUP(B69,'CS and Rates'!$B$1:$D$77,3,FALSE)</f>
        <v>72.33</v>
      </c>
      <c r="E69" s="191"/>
      <c r="F69" s="97">
        <f>'CSA Wrksht'!$N$78</f>
        <v>0</v>
      </c>
      <c r="G69" s="168">
        <f t="shared" ref="G69:G74" si="33">D69*F69</f>
        <v>0</v>
      </c>
      <c r="H69" s="193"/>
      <c r="I69" s="169">
        <f t="shared" ref="I69:I74" si="34">ROUND(G69-H69,2)</f>
        <v>0</v>
      </c>
      <c r="J69" s="192" t="str">
        <f t="shared" ref="J69:J74" si="35">IF(E69="","XXXXXXXXXX",ROUND(E69-H69,2))</f>
        <v>XXXXXXXXXX</v>
      </c>
      <c r="K69" s="193"/>
      <c r="L69" s="163">
        <f t="shared" ref="L69:L74" si="36">IF(D69="",0,IF(D69=0,0,K69/D69))</f>
        <v>0</v>
      </c>
    </row>
    <row r="70" spans="1:12" s="182" customFormat="1" x14ac:dyDescent="0.35">
      <c r="A70" s="245">
        <f>'CSA Wrksht'!$A$79</f>
        <v>49</v>
      </c>
      <c r="B70" s="174" t="str">
        <f>'CSA Wrksht'!$B$79</f>
        <v>Prevention - Selective - Non-Client Specific</v>
      </c>
      <c r="C70" s="174" t="str">
        <f>'CSA Wrksht'!$F$79</f>
        <v>Hours</v>
      </c>
      <c r="D70" s="240">
        <f>VLOOKUP(B70,'CS and Rates'!$B$1:$D$77,3,FALSE)</f>
        <v>72.33</v>
      </c>
      <c r="E70" s="191"/>
      <c r="F70" s="97">
        <f>'CSA Wrksht'!$N$79</f>
        <v>0</v>
      </c>
      <c r="G70" s="168">
        <f t="shared" si="33"/>
        <v>0</v>
      </c>
      <c r="H70" s="193"/>
      <c r="I70" s="169">
        <f t="shared" si="34"/>
        <v>0</v>
      </c>
      <c r="J70" s="192" t="str">
        <f t="shared" si="35"/>
        <v>XXXXXXXXXX</v>
      </c>
      <c r="K70" s="193"/>
      <c r="L70" s="163">
        <f t="shared" si="36"/>
        <v>0</v>
      </c>
    </row>
    <row r="71" spans="1:12" s="182" customFormat="1" x14ac:dyDescent="0.35">
      <c r="A71" s="245">
        <f>'CSA Wrksht'!$A$80</f>
        <v>50</v>
      </c>
      <c r="B71" s="174" t="str">
        <f>'CSA Wrksht'!$B$80</f>
        <v>Prevention - Universal Direct</v>
      </c>
      <c r="C71" s="174" t="str">
        <f>'CSA Wrksht'!$F$80</f>
        <v>Hours</v>
      </c>
      <c r="D71" s="240">
        <f>VLOOKUP(B71,'CS and Rates'!$B$1:$D$77,3,FALSE)</f>
        <v>72.33</v>
      </c>
      <c r="E71" s="191"/>
      <c r="F71" s="97">
        <f>'CSA Wrksht'!$N$80</f>
        <v>0</v>
      </c>
      <c r="G71" s="168">
        <f t="shared" si="33"/>
        <v>0</v>
      </c>
      <c r="H71" s="193"/>
      <c r="I71" s="169">
        <f t="shared" si="34"/>
        <v>0</v>
      </c>
      <c r="J71" s="192" t="str">
        <f t="shared" si="35"/>
        <v>XXXXXXXXXX</v>
      </c>
      <c r="K71" s="193"/>
      <c r="L71" s="163">
        <f t="shared" si="36"/>
        <v>0</v>
      </c>
    </row>
    <row r="72" spans="1:12" s="182" customFormat="1" x14ac:dyDescent="0.35">
      <c r="A72" s="245">
        <f>'CSA Wrksht'!$A$81</f>
        <v>51</v>
      </c>
      <c r="B72" s="174" t="str">
        <f>'CSA Wrksht'!$B$81</f>
        <v>Prevention - Universal Indirect</v>
      </c>
      <c r="C72" s="174" t="str">
        <f>'CSA Wrksht'!$F$81</f>
        <v>Hours</v>
      </c>
      <c r="D72" s="240">
        <f>VLOOKUP(B72,'CS and Rates'!$B$1:$D$77,3,FALSE)</f>
        <v>72.33</v>
      </c>
      <c r="E72" s="191"/>
      <c r="F72" s="97">
        <f>'CSA Wrksht'!$N$81</f>
        <v>0</v>
      </c>
      <c r="G72" s="168">
        <f t="shared" si="33"/>
        <v>0</v>
      </c>
      <c r="H72" s="193"/>
      <c r="I72" s="169">
        <f t="shared" si="34"/>
        <v>0</v>
      </c>
      <c r="J72" s="192" t="str">
        <f t="shared" si="35"/>
        <v>XXXXXXXXXX</v>
      </c>
      <c r="K72" s="193"/>
      <c r="L72" s="163">
        <f t="shared" si="36"/>
        <v>0</v>
      </c>
    </row>
    <row r="73" spans="1:12" s="182" customFormat="1" x14ac:dyDescent="0.35">
      <c r="A73" s="245">
        <f>'CSA Wrksht'!$A$82</f>
        <v>0</v>
      </c>
      <c r="B73" s="174">
        <f>'CSA Wrksht'!$B$82</f>
        <v>0</v>
      </c>
      <c r="C73" s="174">
        <f>'CSA Wrksht'!$F$82</f>
        <v>0</v>
      </c>
      <c r="D73" s="190"/>
      <c r="E73" s="191"/>
      <c r="F73" s="97">
        <f>'CSA Wrksht'!$N$82</f>
        <v>0</v>
      </c>
      <c r="G73" s="168">
        <f t="shared" si="33"/>
        <v>0</v>
      </c>
      <c r="H73" s="193"/>
      <c r="I73" s="169">
        <f t="shared" si="34"/>
        <v>0</v>
      </c>
      <c r="J73" s="192" t="str">
        <f t="shared" si="35"/>
        <v>XXXXXXXXXX</v>
      </c>
      <c r="K73" s="193"/>
      <c r="L73" s="163">
        <f t="shared" si="36"/>
        <v>0</v>
      </c>
    </row>
    <row r="74" spans="1:12" s="182" customFormat="1" x14ac:dyDescent="0.35">
      <c r="A74" s="245">
        <f>'CSA Wrksht'!$A$83</f>
        <v>0</v>
      </c>
      <c r="B74" s="174">
        <f>'CSA Wrksht'!$B$83</f>
        <v>0</v>
      </c>
      <c r="C74" s="174">
        <f>'CSA Wrksht'!$F$83</f>
        <v>0</v>
      </c>
      <c r="D74" s="190"/>
      <c r="E74" s="191"/>
      <c r="F74" s="97">
        <f>'CSA Wrksht'!$N$83</f>
        <v>0</v>
      </c>
      <c r="G74" s="168">
        <f t="shared" si="33"/>
        <v>0</v>
      </c>
      <c r="H74" s="193"/>
      <c r="I74" s="169">
        <f t="shared" si="34"/>
        <v>0</v>
      </c>
      <c r="J74" s="192" t="str">
        <f t="shared" si="35"/>
        <v>XXXXXXXXXX</v>
      </c>
      <c r="K74" s="193"/>
      <c r="L74" s="163">
        <f t="shared" si="36"/>
        <v>0</v>
      </c>
    </row>
    <row r="75" spans="1:12" s="182" customFormat="1" ht="4.5" customHeight="1" x14ac:dyDescent="0.35">
      <c r="A75" s="187"/>
      <c r="B75" s="188"/>
      <c r="C75" s="188"/>
      <c r="D75" s="189"/>
      <c r="J75" s="194"/>
    </row>
    <row r="76" spans="1:12" s="251" customFormat="1" ht="15" thickBot="1" x14ac:dyDescent="0.4">
      <c r="A76" s="195" t="s">
        <v>289</v>
      </c>
      <c r="B76" s="196" t="str">
        <f>B68</f>
        <v>State Epidemiology Outcomes Workgroup Local - Year 4 - MSCW4</v>
      </c>
      <c r="C76" s="196"/>
      <c r="D76" s="197"/>
      <c r="E76" s="198"/>
      <c r="F76" s="235">
        <f>SUM(F69:F74)</f>
        <v>0</v>
      </c>
      <c r="G76" s="236">
        <f>SUM(G69:G74)</f>
        <v>0</v>
      </c>
      <c r="H76" s="236">
        <f>SUM(H69:H74)</f>
        <v>0</v>
      </c>
      <c r="I76" s="236">
        <f>SUM(I69:I74)</f>
        <v>0</v>
      </c>
      <c r="J76" s="237">
        <f>ROUND(E76-H76,2)</f>
        <v>0</v>
      </c>
      <c r="K76" s="308">
        <f>SUM(K69:K74)</f>
        <v>0</v>
      </c>
      <c r="L76" s="236">
        <f>SUM(L69:L74)</f>
        <v>0</v>
      </c>
    </row>
    <row r="77" spans="1:12" s="182" customFormat="1" ht="15" thickBot="1" x14ac:dyDescent="0.4">
      <c r="A77" s="187"/>
      <c r="B77" s="188"/>
      <c r="C77" s="188"/>
      <c r="D77" s="189"/>
      <c r="E77" s="202" t="str">
        <f>IF((SUM(E68:E75))&gt;E76,"Please check funding above","")</f>
        <v/>
      </c>
      <c r="K77" s="203">
        <f>MIN(J76,I76)</f>
        <v>0</v>
      </c>
      <c r="L77" s="204" t="s">
        <v>138</v>
      </c>
    </row>
    <row r="78" spans="1:12" s="182" customFormat="1" x14ac:dyDescent="0.35">
      <c r="A78" s="49"/>
      <c r="B78" s="50" t="s">
        <v>490</v>
      </c>
      <c r="C78" s="188"/>
      <c r="D78" s="189"/>
    </row>
    <row r="79" spans="1:12" s="182" customFormat="1" x14ac:dyDescent="0.35">
      <c r="A79" s="245">
        <f>'CSA Wrksht'!$A$77</f>
        <v>48</v>
      </c>
      <c r="B79" s="174" t="str">
        <f>'CSA Wrksht'!$B$77</f>
        <v>Prevention - Indicated</v>
      </c>
      <c r="C79" s="174" t="str">
        <f>'CSA Wrksht'!$F$77</f>
        <v>Hours</v>
      </c>
      <c r="D79" s="240">
        <f>VLOOKUP(B79,'CS and Rates'!$B$1:$D$77,3,FALSE)</f>
        <v>72.33</v>
      </c>
      <c r="E79" s="191"/>
      <c r="F79" s="97">
        <f>'CSA Wrksht'!$O$77</f>
        <v>0</v>
      </c>
      <c r="G79" s="168">
        <f t="shared" ref="G79:G85" si="37">D79*F79</f>
        <v>0</v>
      </c>
      <c r="H79" s="193"/>
      <c r="I79" s="169">
        <f t="shared" ref="I79:I85" si="38">ROUND(G79-H79,2)</f>
        <v>0</v>
      </c>
      <c r="J79" s="192" t="str">
        <f t="shared" ref="J79:J85" si="39">IF(E79="","XXXXXXXXXX",ROUND(E79-H79,2))</f>
        <v>XXXXXXXXXX</v>
      </c>
      <c r="K79" s="193"/>
      <c r="L79" s="163">
        <f t="shared" ref="L79:L85" si="40">IF(D79="",0,IF(D79=0,0,K79/D79))</f>
        <v>0</v>
      </c>
    </row>
    <row r="80" spans="1:12" s="182" customFormat="1" x14ac:dyDescent="0.35">
      <c r="A80" s="245">
        <f>'CSA Wrksht'!$A$78</f>
        <v>49</v>
      </c>
      <c r="B80" s="174" t="str">
        <f>'CSA Wrksht'!$B$78</f>
        <v>Prevention - Selective - Client Specific Form</v>
      </c>
      <c r="C80" s="174" t="str">
        <f>'CSA Wrksht'!$F$78</f>
        <v>Hours</v>
      </c>
      <c r="D80" s="240">
        <f>VLOOKUP(B80,'CS and Rates'!$B$1:$D$77,3,FALSE)</f>
        <v>72.33</v>
      </c>
      <c r="E80" s="191"/>
      <c r="F80" s="97">
        <f>'CSA Wrksht'!$O$78</f>
        <v>0</v>
      </c>
      <c r="G80" s="168">
        <f t="shared" si="37"/>
        <v>0</v>
      </c>
      <c r="H80" s="193"/>
      <c r="I80" s="169">
        <f t="shared" si="38"/>
        <v>0</v>
      </c>
      <c r="J80" s="192" t="str">
        <f t="shared" si="39"/>
        <v>XXXXXXXXXX</v>
      </c>
      <c r="K80" s="193"/>
      <c r="L80" s="163">
        <f t="shared" si="40"/>
        <v>0</v>
      </c>
    </row>
    <row r="81" spans="1:12" s="182" customFormat="1" x14ac:dyDescent="0.35">
      <c r="A81" s="245">
        <f>'CSA Wrksht'!$A$79</f>
        <v>49</v>
      </c>
      <c r="B81" s="174" t="str">
        <f>'CSA Wrksht'!$B$79</f>
        <v>Prevention - Selective - Non-Client Specific</v>
      </c>
      <c r="C81" s="174" t="str">
        <f>'CSA Wrksht'!$F$79</f>
        <v>Hours</v>
      </c>
      <c r="D81" s="240">
        <f>VLOOKUP(B81,'CS and Rates'!$B$1:$D$77,3,FALSE)</f>
        <v>72.33</v>
      </c>
      <c r="E81" s="191"/>
      <c r="F81" s="97">
        <f>'CSA Wrksht'!$O$79</f>
        <v>0</v>
      </c>
      <c r="G81" s="168">
        <f t="shared" si="37"/>
        <v>0</v>
      </c>
      <c r="H81" s="193"/>
      <c r="I81" s="169">
        <f t="shared" si="38"/>
        <v>0</v>
      </c>
      <c r="J81" s="192" t="str">
        <f t="shared" si="39"/>
        <v>XXXXXXXXXX</v>
      </c>
      <c r="K81" s="193"/>
      <c r="L81" s="163">
        <f t="shared" si="40"/>
        <v>0</v>
      </c>
    </row>
    <row r="82" spans="1:12" s="182" customFormat="1" x14ac:dyDescent="0.35">
      <c r="A82" s="245">
        <f>'CSA Wrksht'!$A$80</f>
        <v>50</v>
      </c>
      <c r="B82" s="174" t="str">
        <f>'CSA Wrksht'!$B$80</f>
        <v>Prevention - Universal Direct</v>
      </c>
      <c r="C82" s="174" t="str">
        <f>'CSA Wrksht'!$F$80</f>
        <v>Hours</v>
      </c>
      <c r="D82" s="240">
        <f>VLOOKUP(B82,'CS and Rates'!$B$1:$D$77,3,FALSE)</f>
        <v>72.33</v>
      </c>
      <c r="E82" s="191"/>
      <c r="F82" s="97">
        <f>'CSA Wrksht'!$O$80</f>
        <v>0</v>
      </c>
      <c r="G82" s="168">
        <f t="shared" si="37"/>
        <v>0</v>
      </c>
      <c r="H82" s="193"/>
      <c r="I82" s="169">
        <f t="shared" si="38"/>
        <v>0</v>
      </c>
      <c r="J82" s="192" t="str">
        <f t="shared" si="39"/>
        <v>XXXXXXXXXX</v>
      </c>
      <c r="K82" s="193"/>
      <c r="L82" s="163">
        <f t="shared" si="40"/>
        <v>0</v>
      </c>
    </row>
    <row r="83" spans="1:12" s="182" customFormat="1" x14ac:dyDescent="0.35">
      <c r="A83" s="245">
        <f>'CSA Wrksht'!$A$81</f>
        <v>51</v>
      </c>
      <c r="B83" s="174" t="str">
        <f>'CSA Wrksht'!$B$81</f>
        <v>Prevention - Universal Indirect</v>
      </c>
      <c r="C83" s="174" t="str">
        <f>'CSA Wrksht'!$F$81</f>
        <v>Hours</v>
      </c>
      <c r="D83" s="240">
        <f>VLOOKUP(B83,'CS and Rates'!$B$1:$D$77,3,FALSE)</f>
        <v>72.33</v>
      </c>
      <c r="E83" s="191"/>
      <c r="F83" s="97">
        <f>'CSA Wrksht'!$O$81</f>
        <v>0</v>
      </c>
      <c r="G83" s="168">
        <f t="shared" si="37"/>
        <v>0</v>
      </c>
      <c r="H83" s="193"/>
      <c r="I83" s="169">
        <f t="shared" si="38"/>
        <v>0</v>
      </c>
      <c r="J83" s="192" t="str">
        <f t="shared" si="39"/>
        <v>XXXXXXXXXX</v>
      </c>
      <c r="K83" s="193"/>
      <c r="L83" s="163">
        <f t="shared" si="40"/>
        <v>0</v>
      </c>
    </row>
    <row r="84" spans="1:12" s="182" customFormat="1" x14ac:dyDescent="0.35">
      <c r="A84" s="245">
        <f>'CSA Wrksht'!$A$82</f>
        <v>0</v>
      </c>
      <c r="B84" s="174">
        <f>'CSA Wrksht'!$B$82</f>
        <v>0</v>
      </c>
      <c r="C84" s="174">
        <f>'CSA Wrksht'!$F$82</f>
        <v>0</v>
      </c>
      <c r="D84" s="190"/>
      <c r="E84" s="191"/>
      <c r="F84" s="97">
        <f>'CSA Wrksht'!$O$82</f>
        <v>0</v>
      </c>
      <c r="G84" s="168">
        <f t="shared" si="37"/>
        <v>0</v>
      </c>
      <c r="H84" s="193"/>
      <c r="I84" s="169">
        <f t="shared" si="38"/>
        <v>0</v>
      </c>
      <c r="J84" s="192" t="str">
        <f t="shared" si="39"/>
        <v>XXXXXXXXXX</v>
      </c>
      <c r="K84" s="193"/>
      <c r="L84" s="163">
        <f t="shared" si="40"/>
        <v>0</v>
      </c>
    </row>
    <row r="85" spans="1:12" s="182" customFormat="1" x14ac:dyDescent="0.35">
      <c r="A85" s="245">
        <f>'CSA Wrksht'!$A$83</f>
        <v>0</v>
      </c>
      <c r="B85" s="174">
        <f>'CSA Wrksht'!$B$83</f>
        <v>0</v>
      </c>
      <c r="C85" s="174">
        <f>'CSA Wrksht'!$F$83</f>
        <v>0</v>
      </c>
      <c r="D85" s="190"/>
      <c r="E85" s="191"/>
      <c r="F85" s="97">
        <f>'CSA Wrksht'!$O$83</f>
        <v>0</v>
      </c>
      <c r="G85" s="168">
        <f t="shared" si="37"/>
        <v>0</v>
      </c>
      <c r="H85" s="193"/>
      <c r="I85" s="169">
        <f t="shared" si="38"/>
        <v>0</v>
      </c>
      <c r="J85" s="192" t="str">
        <f t="shared" si="39"/>
        <v>XXXXXXXXXX</v>
      </c>
      <c r="K85" s="193"/>
      <c r="L85" s="163">
        <f t="shared" si="40"/>
        <v>0</v>
      </c>
    </row>
    <row r="86" spans="1:12" s="182" customFormat="1" ht="6" customHeight="1" x14ac:dyDescent="0.35">
      <c r="A86" s="187"/>
      <c r="B86" s="188"/>
      <c r="C86" s="188"/>
      <c r="D86" s="189"/>
      <c r="J86" s="194"/>
    </row>
    <row r="87" spans="1:12" s="251" customFormat="1" ht="15" thickBot="1" x14ac:dyDescent="0.4">
      <c r="A87" s="195" t="s">
        <v>289</v>
      </c>
      <c r="B87" s="196" t="str">
        <f>B78</f>
        <v>State Opioid Response Disc Grant SVCS-Prevent - Year 2 - MSSP2</v>
      </c>
      <c r="C87" s="196"/>
      <c r="D87" s="197"/>
      <c r="E87" s="198"/>
      <c r="F87" s="235">
        <f>SUM(F79:F85)</f>
        <v>0</v>
      </c>
      <c r="G87" s="236">
        <f>SUM(G79:G85)</f>
        <v>0</v>
      </c>
      <c r="H87" s="236">
        <f>SUM(H79:H85)</f>
        <v>0</v>
      </c>
      <c r="I87" s="236">
        <f>SUM(I79:I85)</f>
        <v>0</v>
      </c>
      <c r="J87" s="237">
        <f>ROUND(E87-H87,2)</f>
        <v>0</v>
      </c>
      <c r="K87" s="308">
        <f>SUM(K79:K85)</f>
        <v>0</v>
      </c>
      <c r="L87" s="236">
        <f>SUM(L79:L85)</f>
        <v>0</v>
      </c>
    </row>
    <row r="88" spans="1:12" s="182" customFormat="1" ht="15" thickBot="1" x14ac:dyDescent="0.4">
      <c r="A88" s="187"/>
      <c r="B88" s="188"/>
      <c r="C88" s="188"/>
      <c r="D88" s="189"/>
      <c r="E88" s="202" t="str">
        <f>IF((SUM(E78:E86))&gt;E87,"Please check funding above","")</f>
        <v/>
      </c>
      <c r="K88" s="203">
        <f>MIN(J87,I87)</f>
        <v>0</v>
      </c>
      <c r="L88" s="204" t="s">
        <v>138</v>
      </c>
    </row>
    <row r="89" spans="1:12" s="182" customFormat="1" x14ac:dyDescent="0.35">
      <c r="A89" s="49"/>
      <c r="B89" s="50" t="s">
        <v>532</v>
      </c>
      <c r="C89" s="188"/>
      <c r="D89" s="189"/>
    </row>
    <row r="90" spans="1:12" s="182" customFormat="1" x14ac:dyDescent="0.35">
      <c r="A90" s="245">
        <f>'CSA Wrksht'!$A$77</f>
        <v>48</v>
      </c>
      <c r="B90" s="174" t="str">
        <f>'CSA Wrksht'!$B$77</f>
        <v>Prevention - Indicated</v>
      </c>
      <c r="C90" s="174" t="str">
        <f>'CSA Wrksht'!$F$77</f>
        <v>Hours</v>
      </c>
      <c r="D90" s="240">
        <f>VLOOKUP(B90,'CS and Rates'!$B$1:$D$77,3,FALSE)</f>
        <v>72.33</v>
      </c>
      <c r="E90" s="191"/>
      <c r="F90" s="97">
        <f>'CSA Wrksht'!$P$77</f>
        <v>0</v>
      </c>
      <c r="G90" s="168">
        <f t="shared" ref="G90:G96" si="41">D90*F90</f>
        <v>0</v>
      </c>
      <c r="H90" s="193"/>
      <c r="I90" s="169">
        <f t="shared" ref="I90:I96" si="42">ROUND(G90-H90,2)</f>
        <v>0</v>
      </c>
      <c r="J90" s="192" t="str">
        <f t="shared" ref="J90:J96" si="43">IF(E90="","XXXXXXXXXX",ROUND(E90-H90,2))</f>
        <v>XXXXXXXXXX</v>
      </c>
      <c r="K90" s="193"/>
      <c r="L90" s="163">
        <f t="shared" ref="L90:L96" si="44">IF(D90="",0,IF(D90=0,0,K90/D90))</f>
        <v>0</v>
      </c>
    </row>
    <row r="91" spans="1:12" s="182" customFormat="1" x14ac:dyDescent="0.35">
      <c r="A91" s="245">
        <f>'CSA Wrksht'!$A$78</f>
        <v>49</v>
      </c>
      <c r="B91" s="174" t="str">
        <f>'CSA Wrksht'!$B$78</f>
        <v>Prevention - Selective - Client Specific Form</v>
      </c>
      <c r="C91" s="174" t="str">
        <f>'CSA Wrksht'!$F$78</f>
        <v>Hours</v>
      </c>
      <c r="D91" s="240">
        <f>VLOOKUP(B91,'CS and Rates'!$B$1:$D$77,3,FALSE)</f>
        <v>72.33</v>
      </c>
      <c r="E91" s="191"/>
      <c r="F91" s="97">
        <f>'CSA Wrksht'!$P$78</f>
        <v>0</v>
      </c>
      <c r="G91" s="168">
        <f t="shared" si="41"/>
        <v>0</v>
      </c>
      <c r="H91" s="193"/>
      <c r="I91" s="169">
        <f t="shared" si="42"/>
        <v>0</v>
      </c>
      <c r="J91" s="192" t="str">
        <f t="shared" si="43"/>
        <v>XXXXXXXXXX</v>
      </c>
      <c r="K91" s="193"/>
      <c r="L91" s="163">
        <f t="shared" si="44"/>
        <v>0</v>
      </c>
    </row>
    <row r="92" spans="1:12" s="182" customFormat="1" x14ac:dyDescent="0.35">
      <c r="A92" s="245">
        <f>'CSA Wrksht'!$A$79</f>
        <v>49</v>
      </c>
      <c r="B92" s="174" t="str">
        <f>'CSA Wrksht'!$B$79</f>
        <v>Prevention - Selective - Non-Client Specific</v>
      </c>
      <c r="C92" s="174" t="str">
        <f>'CSA Wrksht'!$F$79</f>
        <v>Hours</v>
      </c>
      <c r="D92" s="240">
        <f>VLOOKUP(B92,'CS and Rates'!$B$1:$D$77,3,FALSE)</f>
        <v>72.33</v>
      </c>
      <c r="E92" s="191"/>
      <c r="F92" s="97">
        <f>'CSA Wrksht'!$P$79</f>
        <v>0</v>
      </c>
      <c r="G92" s="168">
        <f t="shared" si="41"/>
        <v>0</v>
      </c>
      <c r="H92" s="193"/>
      <c r="I92" s="169">
        <f t="shared" si="42"/>
        <v>0</v>
      </c>
      <c r="J92" s="192" t="str">
        <f t="shared" si="43"/>
        <v>XXXXXXXXXX</v>
      </c>
      <c r="K92" s="193"/>
      <c r="L92" s="163">
        <f t="shared" si="44"/>
        <v>0</v>
      </c>
    </row>
    <row r="93" spans="1:12" s="182" customFormat="1" x14ac:dyDescent="0.35">
      <c r="A93" s="245">
        <f>'CSA Wrksht'!$A$80</f>
        <v>50</v>
      </c>
      <c r="B93" s="174" t="str">
        <f>'CSA Wrksht'!$B$80</f>
        <v>Prevention - Universal Direct</v>
      </c>
      <c r="C93" s="174" t="str">
        <f>'CSA Wrksht'!$F$80</f>
        <v>Hours</v>
      </c>
      <c r="D93" s="240">
        <f>VLOOKUP(B93,'CS and Rates'!$B$1:$D$77,3,FALSE)</f>
        <v>72.33</v>
      </c>
      <c r="E93" s="191"/>
      <c r="F93" s="97">
        <f>'CSA Wrksht'!$P$80</f>
        <v>0</v>
      </c>
      <c r="G93" s="168">
        <f t="shared" si="41"/>
        <v>0</v>
      </c>
      <c r="H93" s="193"/>
      <c r="I93" s="169">
        <f t="shared" si="42"/>
        <v>0</v>
      </c>
      <c r="J93" s="192" t="str">
        <f t="shared" si="43"/>
        <v>XXXXXXXXXX</v>
      </c>
      <c r="K93" s="193"/>
      <c r="L93" s="163">
        <f t="shared" si="44"/>
        <v>0</v>
      </c>
    </row>
    <row r="94" spans="1:12" s="182" customFormat="1" x14ac:dyDescent="0.35">
      <c r="A94" s="245">
        <f>'CSA Wrksht'!$A$81</f>
        <v>51</v>
      </c>
      <c r="B94" s="174" t="str">
        <f>'CSA Wrksht'!$B$81</f>
        <v>Prevention - Universal Indirect</v>
      </c>
      <c r="C94" s="174" t="str">
        <f>'CSA Wrksht'!$F$81</f>
        <v>Hours</v>
      </c>
      <c r="D94" s="240">
        <f>VLOOKUP(B94,'CS and Rates'!$B$1:$D$77,3,FALSE)</f>
        <v>72.33</v>
      </c>
      <c r="E94" s="191"/>
      <c r="F94" s="97">
        <f>'CSA Wrksht'!$P$81</f>
        <v>0</v>
      </c>
      <c r="G94" s="168">
        <f t="shared" si="41"/>
        <v>0</v>
      </c>
      <c r="H94" s="193"/>
      <c r="I94" s="169">
        <f t="shared" si="42"/>
        <v>0</v>
      </c>
      <c r="J94" s="192" t="str">
        <f t="shared" si="43"/>
        <v>XXXXXXXXXX</v>
      </c>
      <c r="K94" s="193"/>
      <c r="L94" s="163">
        <f t="shared" si="44"/>
        <v>0</v>
      </c>
    </row>
    <row r="95" spans="1:12" s="182" customFormat="1" x14ac:dyDescent="0.35">
      <c r="A95" s="245">
        <f>'CSA Wrksht'!$A$82</f>
        <v>0</v>
      </c>
      <c r="B95" s="174">
        <f>'CSA Wrksht'!$B$82</f>
        <v>0</v>
      </c>
      <c r="C95" s="174">
        <f>'CSA Wrksht'!$F$82</f>
        <v>0</v>
      </c>
      <c r="D95" s="190"/>
      <c r="E95" s="191"/>
      <c r="F95" s="97">
        <f>'CSA Wrksht'!$P$82</f>
        <v>0</v>
      </c>
      <c r="G95" s="168">
        <f t="shared" si="41"/>
        <v>0</v>
      </c>
      <c r="H95" s="193"/>
      <c r="I95" s="169">
        <f t="shared" si="42"/>
        <v>0</v>
      </c>
      <c r="J95" s="192" t="str">
        <f t="shared" si="43"/>
        <v>XXXXXXXXXX</v>
      </c>
      <c r="K95" s="193"/>
      <c r="L95" s="163">
        <f t="shared" si="44"/>
        <v>0</v>
      </c>
    </row>
    <row r="96" spans="1:12" s="182" customFormat="1" x14ac:dyDescent="0.35">
      <c r="A96" s="245">
        <f>'CSA Wrksht'!$A$83</f>
        <v>0</v>
      </c>
      <c r="B96" s="174">
        <f>'CSA Wrksht'!$B$83</f>
        <v>0</v>
      </c>
      <c r="C96" s="174">
        <f>'CSA Wrksht'!$F$83</f>
        <v>0</v>
      </c>
      <c r="D96" s="190"/>
      <c r="E96" s="191"/>
      <c r="F96" s="97">
        <f>'CSA Wrksht'!$P$83</f>
        <v>0</v>
      </c>
      <c r="G96" s="168">
        <f t="shared" si="41"/>
        <v>0</v>
      </c>
      <c r="H96" s="193"/>
      <c r="I96" s="169">
        <f t="shared" si="42"/>
        <v>0</v>
      </c>
      <c r="J96" s="192" t="str">
        <f t="shared" si="43"/>
        <v>XXXXXXXXXX</v>
      </c>
      <c r="K96" s="193"/>
      <c r="L96" s="163">
        <f t="shared" si="44"/>
        <v>0</v>
      </c>
    </row>
    <row r="97" spans="1:12" s="182" customFormat="1" ht="6" customHeight="1" x14ac:dyDescent="0.35">
      <c r="A97" s="187"/>
      <c r="B97" s="188"/>
      <c r="C97" s="188"/>
      <c r="D97" s="189"/>
      <c r="J97" s="194"/>
    </row>
    <row r="98" spans="1:12" s="251" customFormat="1" ht="15" thickBot="1" x14ac:dyDescent="0.4">
      <c r="A98" s="195" t="s">
        <v>289</v>
      </c>
      <c r="B98" s="196" t="str">
        <f>B89</f>
        <v>State Opioid Response Disc Grant SVCS-Prevent - Year 2 - MSSP3</v>
      </c>
      <c r="C98" s="196"/>
      <c r="D98" s="197"/>
      <c r="E98" s="198"/>
      <c r="F98" s="235">
        <f>SUM(F90:F96)</f>
        <v>0</v>
      </c>
      <c r="G98" s="236">
        <f>SUM(G90:G96)</f>
        <v>0</v>
      </c>
      <c r="H98" s="236">
        <f>SUM(H90:H96)</f>
        <v>0</v>
      </c>
      <c r="I98" s="236">
        <f>SUM(I90:I96)</f>
        <v>0</v>
      </c>
      <c r="J98" s="237">
        <f>ROUND(E98-H98,2)</f>
        <v>0</v>
      </c>
      <c r="K98" s="308">
        <f>SUM(K90:K96)</f>
        <v>0</v>
      </c>
      <c r="L98" s="236">
        <f>SUM(L90:L96)</f>
        <v>0</v>
      </c>
    </row>
    <row r="99" spans="1:12" s="182" customFormat="1" ht="15" thickBot="1" x14ac:dyDescent="0.4">
      <c r="A99" s="187"/>
      <c r="B99" s="188"/>
      <c r="C99" s="188"/>
      <c r="D99" s="189"/>
      <c r="E99" s="202" t="str">
        <f>IF((SUM(E89:E97))&gt;E98,"Please check funding above","")</f>
        <v/>
      </c>
      <c r="K99" s="203">
        <f>MIN(J98,I98)</f>
        <v>0</v>
      </c>
      <c r="L99" s="204" t="s">
        <v>138</v>
      </c>
    </row>
    <row r="100" spans="1:12" s="182" customFormat="1" x14ac:dyDescent="0.35">
      <c r="A100" s="49"/>
      <c r="B100" s="313" t="s">
        <v>495</v>
      </c>
      <c r="C100" s="188"/>
      <c r="D100" s="189"/>
      <c r="E100" s="251"/>
      <c r="F100" s="251"/>
      <c r="G100" s="251"/>
      <c r="H100" s="251"/>
      <c r="I100" s="251"/>
      <c r="J100" s="251"/>
      <c r="K100" s="251"/>
      <c r="L100" s="251"/>
    </row>
    <row r="101" spans="1:12" s="182" customFormat="1" x14ac:dyDescent="0.35">
      <c r="A101" s="245">
        <f>'CSA Wrksht'!$A$34</f>
        <v>7</v>
      </c>
      <c r="B101" s="174" t="str">
        <f>'CSA Wrksht'!$B$34</f>
        <v>Drop-In/Self Help Centers</v>
      </c>
      <c r="C101" s="289" t="str">
        <f>'CSA Wrksht'!$F$34</f>
        <v>Days</v>
      </c>
      <c r="D101" s="240">
        <f>VLOOKUP(B101,'CS and Rates'!$B$1:$D$77,3,FALSE)</f>
        <v>44.61</v>
      </c>
      <c r="E101" s="191"/>
      <c r="F101" s="97">
        <f>'CSA Wrksht'!$Q$34</f>
        <v>0</v>
      </c>
      <c r="G101" s="168">
        <f t="shared" ref="G101:G107" si="45">D101*F101</f>
        <v>0</v>
      </c>
      <c r="H101" s="193"/>
      <c r="I101" s="169">
        <f t="shared" ref="I101:I107" si="46">ROUND(G101-H101,2)</f>
        <v>0</v>
      </c>
      <c r="J101" s="192" t="str">
        <f t="shared" ref="J101:J107" si="47">IF(E101="","XXXXXXXXXX",ROUND(E101-H101,2))</f>
        <v>XXXXXXXXXX</v>
      </c>
      <c r="K101" s="193"/>
      <c r="L101" s="163">
        <f t="shared" ref="L101:L107" si="48">IF(D101="",0,IF(D101=0,0,K101/D101))</f>
        <v>0</v>
      </c>
    </row>
    <row r="102" spans="1:12" s="182" customFormat="1" x14ac:dyDescent="0.35">
      <c r="A102" s="245">
        <f>'CSA Wrksht'!$A$44</f>
        <v>15</v>
      </c>
      <c r="B102" s="174" t="str">
        <f>'CSA Wrksht'!$B$44</f>
        <v>Outreach (Client Specific)</v>
      </c>
      <c r="C102" s="289" t="str">
        <f>'CSA Wrksht'!$F$44</f>
        <v>Hours</v>
      </c>
      <c r="D102" s="240">
        <f>VLOOKUP(B102,'CS and Rates'!$B$1:$D$77,3,FALSE)</f>
        <v>57.62</v>
      </c>
      <c r="E102" s="191"/>
      <c r="F102" s="97">
        <f>'CSA Wrksht'!$Q$44</f>
        <v>0</v>
      </c>
      <c r="G102" s="168">
        <f t="shared" si="45"/>
        <v>0</v>
      </c>
      <c r="H102" s="193"/>
      <c r="I102" s="169">
        <f t="shared" si="46"/>
        <v>0</v>
      </c>
      <c r="J102" s="192" t="str">
        <f t="shared" si="47"/>
        <v>XXXXXXXXXX</v>
      </c>
      <c r="K102" s="193"/>
      <c r="L102" s="163">
        <f t="shared" si="48"/>
        <v>0</v>
      </c>
    </row>
    <row r="103" spans="1:12" s="182" customFormat="1" x14ac:dyDescent="0.35">
      <c r="A103" s="245">
        <f>'CSA Wrksht'!$A$45</f>
        <v>15</v>
      </c>
      <c r="B103" s="174" t="str">
        <f>'CSA Wrksht'!$B$45</f>
        <v>Outreach (Non-Client Specific)</v>
      </c>
      <c r="C103" s="289" t="str">
        <f>'CSA Wrksht'!$F$45</f>
        <v>Hours</v>
      </c>
      <c r="D103" s="240">
        <f>VLOOKUP(B103,'CS and Rates'!$B$1:$D$77,3,FALSE)</f>
        <v>57.62</v>
      </c>
      <c r="E103" s="191"/>
      <c r="F103" s="97">
        <f>'CSA Wrksht'!$Q$45</f>
        <v>0</v>
      </c>
      <c r="G103" s="168">
        <f t="shared" si="45"/>
        <v>0</v>
      </c>
      <c r="H103" s="193"/>
      <c r="I103" s="169">
        <f t="shared" si="46"/>
        <v>0</v>
      </c>
      <c r="J103" s="192" t="str">
        <f t="shared" si="47"/>
        <v>XXXXXXXXXX</v>
      </c>
      <c r="K103" s="193"/>
      <c r="L103" s="163">
        <f t="shared" si="48"/>
        <v>0</v>
      </c>
    </row>
    <row r="104" spans="1:12" s="182" customFormat="1" x14ac:dyDescent="0.35">
      <c r="A104" s="245">
        <f>'CSA Wrksht'!$A$46</f>
        <v>47</v>
      </c>
      <c r="B104" s="174" t="str">
        <f>'CSA Wrksht'!$B$46</f>
        <v>Recovery Support - Group</v>
      </c>
      <c r="C104" s="289" t="str">
        <f>'CSA Wrksht'!$F$46</f>
        <v>Hours</v>
      </c>
      <c r="D104" s="240">
        <f>VLOOKUP(B104,'CS and Rates'!$B$1:$D$77,3,FALSE)</f>
        <v>15.1</v>
      </c>
      <c r="E104" s="191"/>
      <c r="F104" s="97">
        <f>'CSA Wrksht'!$Q$46</f>
        <v>0</v>
      </c>
      <c r="G104" s="168">
        <f t="shared" si="45"/>
        <v>0</v>
      </c>
      <c r="H104" s="193"/>
      <c r="I104" s="169">
        <f t="shared" si="46"/>
        <v>0</v>
      </c>
      <c r="J104" s="192" t="str">
        <f t="shared" si="47"/>
        <v>XXXXXXXXXX</v>
      </c>
      <c r="K104" s="193"/>
      <c r="L104" s="163">
        <f t="shared" si="48"/>
        <v>0</v>
      </c>
    </row>
    <row r="105" spans="1:12" s="182" customFormat="1" x14ac:dyDescent="0.35">
      <c r="A105" s="245">
        <f>'CSA Wrksht'!$A$47</f>
        <v>46</v>
      </c>
      <c r="B105" s="174" t="str">
        <f>'CSA Wrksht'!$B$47</f>
        <v>Recovery Support - Individual</v>
      </c>
      <c r="C105" s="289" t="str">
        <f>'CSA Wrksht'!$F$47</f>
        <v>Hours</v>
      </c>
      <c r="D105" s="240">
        <f>VLOOKUP(B105,'CS and Rates'!$B$1:$D$77,3,FALSE)</f>
        <v>60.41</v>
      </c>
      <c r="E105" s="191"/>
      <c r="F105" s="97">
        <f>'CSA Wrksht'!$Q$47</f>
        <v>0</v>
      </c>
      <c r="G105" s="168">
        <f t="shared" si="45"/>
        <v>0</v>
      </c>
      <c r="H105" s="193"/>
      <c r="I105" s="169">
        <f t="shared" si="46"/>
        <v>0</v>
      </c>
      <c r="J105" s="192" t="str">
        <f t="shared" si="47"/>
        <v>XXXXXXXXXX</v>
      </c>
      <c r="K105" s="193"/>
      <c r="L105" s="163">
        <f t="shared" si="48"/>
        <v>0</v>
      </c>
    </row>
    <row r="106" spans="1:12" s="182" customFormat="1" x14ac:dyDescent="0.35">
      <c r="A106" s="245">
        <f>'CSA Wrksht'!$A$77</f>
        <v>48</v>
      </c>
      <c r="B106" s="174" t="str">
        <f>'CSA Wrksht'!$B$77</f>
        <v>Prevention - Indicated</v>
      </c>
      <c r="C106" s="289" t="str">
        <f>'CSA Wrksht'!$F$77</f>
        <v>Hours</v>
      </c>
      <c r="D106" s="240">
        <f>VLOOKUP(B106,'CS and Rates'!$B$1:$D$77,3,FALSE)</f>
        <v>72.33</v>
      </c>
      <c r="E106" s="191"/>
      <c r="F106" s="97">
        <f>'CSA Wrksht'!$Q$77</f>
        <v>0</v>
      </c>
      <c r="G106" s="168">
        <f t="shared" si="45"/>
        <v>0</v>
      </c>
      <c r="H106" s="193"/>
      <c r="I106" s="169">
        <f t="shared" si="46"/>
        <v>0</v>
      </c>
      <c r="J106" s="192" t="str">
        <f t="shared" si="47"/>
        <v>XXXXXXXXXX</v>
      </c>
      <c r="K106" s="193"/>
      <c r="L106" s="163">
        <f t="shared" si="48"/>
        <v>0</v>
      </c>
    </row>
    <row r="107" spans="1:12" s="182" customFormat="1" x14ac:dyDescent="0.35">
      <c r="A107" s="245">
        <f>'CSA Wrksht'!$A$61</f>
        <v>0</v>
      </c>
      <c r="B107" s="174">
        <f>'CSA Wrksht'!$B$61</f>
        <v>0</v>
      </c>
      <c r="C107" s="289">
        <f>'CSA Wrksht'!$F$82</f>
        <v>0</v>
      </c>
      <c r="D107" s="190"/>
      <c r="E107" s="191"/>
      <c r="F107" s="97">
        <f>'CSA Wrksht'!$Q$61</f>
        <v>0</v>
      </c>
      <c r="G107" s="168">
        <f t="shared" si="45"/>
        <v>0</v>
      </c>
      <c r="H107" s="193"/>
      <c r="I107" s="169">
        <f t="shared" si="46"/>
        <v>0</v>
      </c>
      <c r="J107" s="192" t="str">
        <f t="shared" si="47"/>
        <v>XXXXXXXXXX</v>
      </c>
      <c r="K107" s="193"/>
      <c r="L107" s="163">
        <f t="shared" si="48"/>
        <v>0</v>
      </c>
    </row>
    <row r="108" spans="1:12" s="182" customFormat="1" x14ac:dyDescent="0.35">
      <c r="A108" s="245">
        <f>'CSA Wrksht'!$A$62</f>
        <v>0</v>
      </c>
      <c r="B108" s="174">
        <f>'CSA Wrksht'!$B$62</f>
        <v>0</v>
      </c>
      <c r="C108" s="289">
        <f>'CSA Wrksht'!$F$83</f>
        <v>0</v>
      </c>
      <c r="D108" s="190"/>
      <c r="E108" s="191"/>
      <c r="F108" s="97">
        <f>'CSA Wrksht'!$Q$62</f>
        <v>0</v>
      </c>
      <c r="G108" s="168">
        <f t="shared" ref="G108" si="49">D108*F108</f>
        <v>0</v>
      </c>
      <c r="H108" s="193"/>
      <c r="I108" s="169">
        <f t="shared" ref="I108" si="50">ROUND(G108-H108,2)</f>
        <v>0</v>
      </c>
      <c r="J108" s="192" t="str">
        <f t="shared" ref="J108" si="51">IF(E108="","XXXXXXXXXX",ROUND(E108-H108,2))</f>
        <v>XXXXXXXXXX</v>
      </c>
      <c r="K108" s="193"/>
      <c r="L108" s="163">
        <f t="shared" ref="L108" si="52">IF(D108="",0,IF(D108=0,0,K108/D108))</f>
        <v>0</v>
      </c>
    </row>
    <row r="109" spans="1:12" s="182" customFormat="1" ht="5.5" customHeight="1" x14ac:dyDescent="0.35">
      <c r="A109" s="187"/>
      <c r="B109" s="188"/>
      <c r="C109" s="188"/>
      <c r="D109" s="189"/>
      <c r="J109" s="194"/>
    </row>
    <row r="110" spans="1:12" s="251" customFormat="1" ht="15" thickBot="1" x14ac:dyDescent="0.4">
      <c r="A110" s="195" t="s">
        <v>289</v>
      </c>
      <c r="B110" s="196" t="str">
        <f>B100</f>
        <v>State Opioid Response Disc - Rec Comm Org - Year 2  - MSRC2</v>
      </c>
      <c r="C110" s="196"/>
      <c r="D110" s="197"/>
      <c r="E110" s="198"/>
      <c r="F110" s="235">
        <f>SUM(F101:F108)</f>
        <v>0</v>
      </c>
      <c r="G110" s="236">
        <f>SUM(G101:G108)</f>
        <v>0</v>
      </c>
      <c r="H110" s="236">
        <f>SUM(H101:H108)</f>
        <v>0</v>
      </c>
      <c r="I110" s="236">
        <f>SUM(I101:I108)</f>
        <v>0</v>
      </c>
      <c r="J110" s="237">
        <f>ROUND(E110-H110,2)</f>
        <v>0</v>
      </c>
      <c r="K110" s="308">
        <f>SUM(K101:K108)</f>
        <v>0</v>
      </c>
      <c r="L110" s="236">
        <f>SUM(L101:L108)</f>
        <v>0</v>
      </c>
    </row>
    <row r="111" spans="1:12" s="182" customFormat="1" ht="15" thickBot="1" x14ac:dyDescent="0.4">
      <c r="A111" s="187"/>
      <c r="B111" s="188"/>
      <c r="C111" s="188"/>
      <c r="D111" s="189"/>
      <c r="E111" s="238" t="str">
        <f>IF((SUM(E100:E109))&gt;E110,"Please check funding above","")</f>
        <v/>
      </c>
      <c r="F111" s="251"/>
      <c r="G111" s="251"/>
      <c r="H111" s="251"/>
      <c r="I111" s="251"/>
      <c r="J111" s="251"/>
      <c r="K111" s="239">
        <f>MIN(J110,I110)</f>
        <v>0</v>
      </c>
      <c r="L111" s="311" t="s">
        <v>138</v>
      </c>
    </row>
    <row r="112" spans="1:12" s="182" customFormat="1" x14ac:dyDescent="0.35">
      <c r="A112" s="49"/>
      <c r="B112" s="313" t="s">
        <v>529</v>
      </c>
      <c r="C112" s="188"/>
      <c r="D112" s="189"/>
      <c r="E112" s="251"/>
      <c r="F112" s="251"/>
      <c r="G112" s="251"/>
      <c r="H112" s="251"/>
      <c r="I112" s="251"/>
      <c r="J112" s="251"/>
      <c r="K112" s="251"/>
      <c r="L112" s="251"/>
    </row>
    <row r="113" spans="1:12" s="182" customFormat="1" x14ac:dyDescent="0.35">
      <c r="A113" s="245">
        <f>'CSA Wrksht'!$A$34</f>
        <v>7</v>
      </c>
      <c r="B113" s="174" t="str">
        <f>'CSA Wrksht'!$B$34</f>
        <v>Drop-In/Self Help Centers</v>
      </c>
      <c r="C113" s="289" t="str">
        <f>'CSA Wrksht'!$F$34</f>
        <v>Days</v>
      </c>
      <c r="D113" s="240">
        <f>VLOOKUP(B113,'CS and Rates'!$B$1:$D$77,3,FALSE)</f>
        <v>44.61</v>
      </c>
      <c r="E113" s="191"/>
      <c r="F113" s="97">
        <f>'CSA Wrksht'!$R$34</f>
        <v>0</v>
      </c>
      <c r="G113" s="168">
        <f t="shared" ref="G113:G120" si="53">D113*F113</f>
        <v>0</v>
      </c>
      <c r="H113" s="193"/>
      <c r="I113" s="169">
        <f t="shared" ref="I113:I120" si="54">ROUND(G113-H113,2)</f>
        <v>0</v>
      </c>
      <c r="J113" s="192" t="str">
        <f t="shared" ref="J113:J120" si="55">IF(E113="","XXXXXXXXXX",ROUND(E113-H113,2))</f>
        <v>XXXXXXXXXX</v>
      </c>
      <c r="K113" s="193"/>
      <c r="L113" s="163">
        <f t="shared" ref="L113:L120" si="56">IF(D113="",0,IF(D113=0,0,K113/D113))</f>
        <v>0</v>
      </c>
    </row>
    <row r="114" spans="1:12" s="182" customFormat="1" x14ac:dyDescent="0.35">
      <c r="A114" s="245">
        <f>'CSA Wrksht'!$A$44</f>
        <v>15</v>
      </c>
      <c r="B114" s="174" t="str">
        <f>'CSA Wrksht'!$B$44</f>
        <v>Outreach (Client Specific)</v>
      </c>
      <c r="C114" s="289" t="str">
        <f>'CSA Wrksht'!$F$44</f>
        <v>Hours</v>
      </c>
      <c r="D114" s="240">
        <f>VLOOKUP(B114,'CS and Rates'!$B$1:$D$77,3,FALSE)</f>
        <v>57.62</v>
      </c>
      <c r="E114" s="191"/>
      <c r="F114" s="97">
        <f>'CSA Wrksht'!$R$44</f>
        <v>0</v>
      </c>
      <c r="G114" s="168">
        <f t="shared" si="53"/>
        <v>0</v>
      </c>
      <c r="H114" s="193"/>
      <c r="I114" s="169">
        <f t="shared" si="54"/>
        <v>0</v>
      </c>
      <c r="J114" s="192" t="str">
        <f t="shared" si="55"/>
        <v>XXXXXXXXXX</v>
      </c>
      <c r="K114" s="193"/>
      <c r="L114" s="163">
        <f t="shared" si="56"/>
        <v>0</v>
      </c>
    </row>
    <row r="115" spans="1:12" s="182" customFormat="1" x14ac:dyDescent="0.35">
      <c r="A115" s="245">
        <f>'CSA Wrksht'!$A$45</f>
        <v>15</v>
      </c>
      <c r="B115" s="174" t="str">
        <f>'CSA Wrksht'!$B$45</f>
        <v>Outreach (Non-Client Specific)</v>
      </c>
      <c r="C115" s="289" t="str">
        <f>'CSA Wrksht'!$F$45</f>
        <v>Hours</v>
      </c>
      <c r="D115" s="240">
        <f>VLOOKUP(B115,'CS and Rates'!$B$1:$D$77,3,FALSE)</f>
        <v>57.62</v>
      </c>
      <c r="E115" s="191"/>
      <c r="F115" s="97">
        <f>'CSA Wrksht'!$R$45</f>
        <v>0</v>
      </c>
      <c r="G115" s="168">
        <f t="shared" si="53"/>
        <v>0</v>
      </c>
      <c r="H115" s="193"/>
      <c r="I115" s="169">
        <f t="shared" si="54"/>
        <v>0</v>
      </c>
      <c r="J115" s="192" t="str">
        <f t="shared" si="55"/>
        <v>XXXXXXXXXX</v>
      </c>
      <c r="K115" s="193"/>
      <c r="L115" s="163">
        <f t="shared" si="56"/>
        <v>0</v>
      </c>
    </row>
    <row r="116" spans="1:12" s="182" customFormat="1" x14ac:dyDescent="0.35">
      <c r="A116" s="245">
        <f>'CSA Wrksht'!$A$46</f>
        <v>47</v>
      </c>
      <c r="B116" s="174" t="str">
        <f>'CSA Wrksht'!$B$46</f>
        <v>Recovery Support - Group</v>
      </c>
      <c r="C116" s="289" t="str">
        <f>'CSA Wrksht'!$F$46</f>
        <v>Hours</v>
      </c>
      <c r="D116" s="240">
        <f>VLOOKUP(B116,'CS and Rates'!$B$1:$D$77,3,FALSE)</f>
        <v>15.1</v>
      </c>
      <c r="E116" s="191"/>
      <c r="F116" s="97">
        <f>'CSA Wrksht'!$R$46</f>
        <v>0</v>
      </c>
      <c r="G116" s="168">
        <f t="shared" si="53"/>
        <v>0</v>
      </c>
      <c r="H116" s="193"/>
      <c r="I116" s="169">
        <f t="shared" si="54"/>
        <v>0</v>
      </c>
      <c r="J116" s="192" t="str">
        <f t="shared" si="55"/>
        <v>XXXXXXXXXX</v>
      </c>
      <c r="K116" s="193"/>
      <c r="L116" s="163">
        <f t="shared" si="56"/>
        <v>0</v>
      </c>
    </row>
    <row r="117" spans="1:12" s="182" customFormat="1" x14ac:dyDescent="0.35">
      <c r="A117" s="245">
        <f>'CSA Wrksht'!$A$47</f>
        <v>46</v>
      </c>
      <c r="B117" s="174" t="str">
        <f>'CSA Wrksht'!$B$47</f>
        <v>Recovery Support - Individual</v>
      </c>
      <c r="C117" s="289" t="str">
        <f>'CSA Wrksht'!$F$47</f>
        <v>Hours</v>
      </c>
      <c r="D117" s="240">
        <f>VLOOKUP(B117,'CS and Rates'!$B$1:$D$77,3,FALSE)</f>
        <v>60.41</v>
      </c>
      <c r="E117" s="191"/>
      <c r="F117" s="97">
        <f>'CSA Wrksht'!$R$47</f>
        <v>0</v>
      </c>
      <c r="G117" s="168">
        <f t="shared" si="53"/>
        <v>0</v>
      </c>
      <c r="H117" s="193"/>
      <c r="I117" s="169">
        <f t="shared" si="54"/>
        <v>0</v>
      </c>
      <c r="J117" s="192" t="str">
        <f t="shared" si="55"/>
        <v>XXXXXXXXXX</v>
      </c>
      <c r="K117" s="193"/>
      <c r="L117" s="163">
        <f t="shared" si="56"/>
        <v>0</v>
      </c>
    </row>
    <row r="118" spans="1:12" s="182" customFormat="1" x14ac:dyDescent="0.35">
      <c r="A118" s="245">
        <f>'CSA Wrksht'!$A$77</f>
        <v>48</v>
      </c>
      <c r="B118" s="174" t="str">
        <f>'CSA Wrksht'!$B$77</f>
        <v>Prevention - Indicated</v>
      </c>
      <c r="C118" s="289" t="str">
        <f>'CSA Wrksht'!$F$77</f>
        <v>Hours</v>
      </c>
      <c r="D118" s="240">
        <f>VLOOKUP(B118,'CS and Rates'!$B$1:$D$77,3,FALSE)</f>
        <v>72.33</v>
      </c>
      <c r="E118" s="191"/>
      <c r="F118" s="97">
        <f>'CSA Wrksht'!$R$77</f>
        <v>0</v>
      </c>
      <c r="G118" s="168">
        <f t="shared" si="53"/>
        <v>0</v>
      </c>
      <c r="H118" s="193"/>
      <c r="I118" s="169">
        <f t="shared" si="54"/>
        <v>0</v>
      </c>
      <c r="J118" s="192" t="str">
        <f t="shared" si="55"/>
        <v>XXXXXXXXXX</v>
      </c>
      <c r="K118" s="193"/>
      <c r="L118" s="163">
        <f t="shared" si="56"/>
        <v>0</v>
      </c>
    </row>
    <row r="119" spans="1:12" s="182" customFormat="1" x14ac:dyDescent="0.35">
      <c r="A119" s="245">
        <f>'CSA Wrksht'!$A$61</f>
        <v>0</v>
      </c>
      <c r="B119" s="174">
        <f>'CSA Wrksht'!$B$61</f>
        <v>0</v>
      </c>
      <c r="C119" s="289">
        <f>'CSA Wrksht'!$F$82</f>
        <v>0</v>
      </c>
      <c r="D119" s="190"/>
      <c r="E119" s="191"/>
      <c r="F119" s="97">
        <f>'CSA Wrksht'!$R$61</f>
        <v>0</v>
      </c>
      <c r="G119" s="168">
        <f t="shared" si="53"/>
        <v>0</v>
      </c>
      <c r="H119" s="193"/>
      <c r="I119" s="169">
        <f t="shared" si="54"/>
        <v>0</v>
      </c>
      <c r="J119" s="192" t="str">
        <f t="shared" si="55"/>
        <v>XXXXXXXXXX</v>
      </c>
      <c r="K119" s="193"/>
      <c r="L119" s="163">
        <f t="shared" si="56"/>
        <v>0</v>
      </c>
    </row>
    <row r="120" spans="1:12" s="182" customFormat="1" x14ac:dyDescent="0.35">
      <c r="A120" s="245">
        <f>'CSA Wrksht'!$A$62</f>
        <v>0</v>
      </c>
      <c r="B120" s="174">
        <f>'CSA Wrksht'!$B$62</f>
        <v>0</v>
      </c>
      <c r="C120" s="289">
        <f>'CSA Wrksht'!$F$83</f>
        <v>0</v>
      </c>
      <c r="D120" s="190"/>
      <c r="E120" s="191"/>
      <c r="F120" s="97">
        <f>'CSA Wrksht'!$R$62</f>
        <v>0</v>
      </c>
      <c r="G120" s="168">
        <f t="shared" si="53"/>
        <v>0</v>
      </c>
      <c r="H120" s="193"/>
      <c r="I120" s="169">
        <f t="shared" si="54"/>
        <v>0</v>
      </c>
      <c r="J120" s="192" t="str">
        <f t="shared" si="55"/>
        <v>XXXXXXXXXX</v>
      </c>
      <c r="K120" s="193"/>
      <c r="L120" s="163">
        <f t="shared" si="56"/>
        <v>0</v>
      </c>
    </row>
    <row r="121" spans="1:12" s="182" customFormat="1" ht="5.5" customHeight="1" x14ac:dyDescent="0.35">
      <c r="A121" s="187"/>
      <c r="B121" s="188"/>
      <c r="C121" s="188"/>
      <c r="D121" s="189"/>
      <c r="J121" s="194"/>
    </row>
    <row r="122" spans="1:12" s="251" customFormat="1" ht="15" thickBot="1" x14ac:dyDescent="0.4">
      <c r="A122" s="195" t="s">
        <v>289</v>
      </c>
      <c r="B122" s="196" t="str">
        <f>B112</f>
        <v>State Opioid Response Disc - Rec Comm Org - Year 2  - MSRC3</v>
      </c>
      <c r="C122" s="196"/>
      <c r="D122" s="197"/>
      <c r="E122" s="198"/>
      <c r="F122" s="235">
        <f>SUM(F113:F120)</f>
        <v>0</v>
      </c>
      <c r="G122" s="236">
        <f>SUM(G113:G120)</f>
        <v>0</v>
      </c>
      <c r="H122" s="236">
        <f>SUM(H113:H120)</f>
        <v>0</v>
      </c>
      <c r="I122" s="236">
        <f>SUM(I113:I120)</f>
        <v>0</v>
      </c>
      <c r="J122" s="237">
        <f>ROUND(E122-H122,2)</f>
        <v>0</v>
      </c>
      <c r="K122" s="308">
        <f>SUM(K113:K120)</f>
        <v>0</v>
      </c>
      <c r="L122" s="236">
        <f>SUM(L113:L120)</f>
        <v>0</v>
      </c>
    </row>
    <row r="123" spans="1:12" s="182" customFormat="1" ht="15" thickBot="1" x14ac:dyDescent="0.4">
      <c r="A123" s="187"/>
      <c r="B123" s="188"/>
      <c r="C123" s="188"/>
      <c r="D123" s="189"/>
      <c r="E123" s="238" t="str">
        <f>IF((SUM(E112:E121))&gt;E122,"Please check funding above","")</f>
        <v/>
      </c>
      <c r="F123" s="251"/>
      <c r="G123" s="251"/>
      <c r="H123" s="251"/>
      <c r="I123" s="251"/>
      <c r="J123" s="251"/>
      <c r="K123" s="239">
        <f>MIN(J122,I122)</f>
        <v>0</v>
      </c>
      <c r="L123" s="311" t="s">
        <v>138</v>
      </c>
    </row>
    <row r="124" spans="1:12" s="182" customFormat="1" ht="15" customHeight="1" x14ac:dyDescent="0.35">
      <c r="A124" s="49"/>
      <c r="B124" s="50" t="s">
        <v>500</v>
      </c>
      <c r="C124" s="188"/>
      <c r="D124" s="189"/>
    </row>
    <row r="125" spans="1:12" s="182" customFormat="1" ht="15" customHeight="1" x14ac:dyDescent="0.35">
      <c r="A125" s="245">
        <f>'CSA Wrksht'!$A$15</f>
        <v>18</v>
      </c>
      <c r="B125" s="174" t="str">
        <f>'CSA Wrksht'!$B$15</f>
        <v>Residential Level 1</v>
      </c>
      <c r="C125" s="289" t="str">
        <f>'CSA Wrksht'!$F$15</f>
        <v>Days</v>
      </c>
      <c r="D125" s="240">
        <f>VLOOKUP(B125,'CS and Rates'!$B$1:$D$77,3,FALSE)</f>
        <v>247.71</v>
      </c>
      <c r="E125" s="191"/>
      <c r="F125" s="97">
        <f>'CSA Wrksht'!$S$15</f>
        <v>0</v>
      </c>
      <c r="G125" s="168">
        <f t="shared" ref="G125:G148" si="57">D125*F125</f>
        <v>0</v>
      </c>
      <c r="H125" s="193"/>
      <c r="I125" s="169">
        <f t="shared" ref="I125:I148" si="58">ROUND(G125-H125,2)</f>
        <v>0</v>
      </c>
      <c r="J125" s="192" t="str">
        <f t="shared" ref="J125:J148" si="59">IF(E125="","XXXXXXXXXX",ROUND(E125-H125,2))</f>
        <v>XXXXXXXXXX</v>
      </c>
      <c r="K125" s="193"/>
      <c r="L125" s="163">
        <f t="shared" ref="L125:L148" si="60">IF(D125="",0,IF(D125=0,0,K125/D125))</f>
        <v>0</v>
      </c>
    </row>
    <row r="126" spans="1:12" s="182" customFormat="1" ht="15" customHeight="1" x14ac:dyDescent="0.35">
      <c r="A126" s="245">
        <f>'CSA Wrksht'!$A$16</f>
        <v>19</v>
      </c>
      <c r="B126" s="174" t="str">
        <f>'CSA Wrksht'!$B$16</f>
        <v>Residential Level 2</v>
      </c>
      <c r="C126" s="289" t="str">
        <f>'CSA Wrksht'!$F$16</f>
        <v>Days</v>
      </c>
      <c r="D126" s="240">
        <f>VLOOKUP(B126,'CS and Rates'!$B$1:$D$77,3,FALSE)</f>
        <v>206.93</v>
      </c>
      <c r="E126" s="191"/>
      <c r="F126" s="97">
        <f>'CSA Wrksht'!$S$16</f>
        <v>0</v>
      </c>
      <c r="G126" s="168">
        <f t="shared" si="57"/>
        <v>0</v>
      </c>
      <c r="H126" s="193"/>
      <c r="I126" s="169">
        <f t="shared" si="58"/>
        <v>0</v>
      </c>
      <c r="J126" s="192" t="str">
        <f t="shared" si="59"/>
        <v>XXXXXXXXXX</v>
      </c>
      <c r="K126" s="193"/>
      <c r="L126" s="163">
        <f t="shared" si="60"/>
        <v>0</v>
      </c>
    </row>
    <row r="127" spans="1:12" s="182" customFormat="1" ht="15" customHeight="1" x14ac:dyDescent="0.35">
      <c r="A127" s="245">
        <f>'CSA Wrksht'!$A$28</f>
        <v>29</v>
      </c>
      <c r="B127" s="174" t="str">
        <f>'CSA Wrksht'!$B$28</f>
        <v>Aftercare -  Individual</v>
      </c>
      <c r="C127" s="289" t="str">
        <f>'CSA Wrksht'!$F$28</f>
        <v>Hours</v>
      </c>
      <c r="D127" s="240">
        <f>VLOOKUP(B127,'CS and Rates'!$B$1:$D$77,3,FALSE)</f>
        <v>62.57</v>
      </c>
      <c r="E127" s="191"/>
      <c r="F127" s="97">
        <f>'CSA Wrksht'!$S$28</f>
        <v>0</v>
      </c>
      <c r="G127" s="168">
        <f t="shared" si="57"/>
        <v>0</v>
      </c>
      <c r="H127" s="193"/>
      <c r="I127" s="169">
        <f t="shared" si="58"/>
        <v>0</v>
      </c>
      <c r="J127" s="192" t="str">
        <f t="shared" si="59"/>
        <v>XXXXXXXXXX</v>
      </c>
      <c r="K127" s="193"/>
      <c r="L127" s="163">
        <f t="shared" si="60"/>
        <v>0</v>
      </c>
    </row>
    <row r="128" spans="1:12" s="182" customFormat="1" ht="15" customHeight="1" x14ac:dyDescent="0.35">
      <c r="A128" s="245">
        <f>'CSA Wrksht'!$A$30</f>
        <v>1</v>
      </c>
      <c r="B128" s="174" t="str">
        <f>'CSA Wrksht'!$B$30</f>
        <v>Assessment</v>
      </c>
      <c r="C128" s="289" t="str">
        <f>'CSA Wrksht'!$F$30</f>
        <v>Hours</v>
      </c>
      <c r="D128" s="240">
        <f>VLOOKUP(B128,'CS and Rates'!$B$1:$D$77,3,FALSE)</f>
        <v>89.4</v>
      </c>
      <c r="E128" s="191"/>
      <c r="F128" s="97">
        <f>'CSA Wrksht'!$S$30</f>
        <v>0</v>
      </c>
      <c r="G128" s="168">
        <f t="shared" si="57"/>
        <v>0</v>
      </c>
      <c r="H128" s="193"/>
      <c r="I128" s="169">
        <f t="shared" si="58"/>
        <v>0</v>
      </c>
      <c r="J128" s="192" t="str">
        <f t="shared" si="59"/>
        <v>XXXXXXXXXX</v>
      </c>
      <c r="K128" s="193"/>
      <c r="L128" s="163">
        <f t="shared" si="60"/>
        <v>0</v>
      </c>
    </row>
    <row r="129" spans="1:12" s="182" customFormat="1" ht="15" customHeight="1" x14ac:dyDescent="0.35">
      <c r="A129" s="245">
        <f>'CSA Wrksht'!$A$31</f>
        <v>2</v>
      </c>
      <c r="B129" s="174" t="str">
        <f>'CSA Wrksht'!$B$31</f>
        <v>Case Management</v>
      </c>
      <c r="C129" s="289" t="str">
        <f>'CSA Wrksht'!$F$31</f>
        <v>Hours</v>
      </c>
      <c r="D129" s="240">
        <f>VLOOKUP(B129,'CS and Rates'!$B$1:$D$77,3,FALSE)</f>
        <v>71.12</v>
      </c>
      <c r="E129" s="191"/>
      <c r="F129" s="97">
        <f>'CSA Wrksht'!$S$31</f>
        <v>0</v>
      </c>
      <c r="G129" s="168">
        <f t="shared" si="57"/>
        <v>0</v>
      </c>
      <c r="H129" s="193"/>
      <c r="I129" s="169">
        <f t="shared" si="58"/>
        <v>0</v>
      </c>
      <c r="J129" s="192" t="str">
        <f t="shared" si="59"/>
        <v>XXXXXXXXXX</v>
      </c>
      <c r="K129" s="193"/>
      <c r="L129" s="163">
        <f t="shared" si="60"/>
        <v>0</v>
      </c>
    </row>
    <row r="130" spans="1:12" s="182" customFormat="1" ht="15" customHeight="1" x14ac:dyDescent="0.35">
      <c r="A130" s="245">
        <f>'CSA Wrksht'!$A$32</f>
        <v>5</v>
      </c>
      <c r="B130" s="174" t="str">
        <f>'CSA Wrksht'!$B$32</f>
        <v>Day Care Services</v>
      </c>
      <c r="C130" s="289" t="str">
        <f>'CSA Wrksht'!$F$32</f>
        <v>Hours</v>
      </c>
      <c r="D130" s="240">
        <f>VLOOKUP(B130,'CS and Rates'!$B$1:$D$77,3,FALSE)</f>
        <v>52.42</v>
      </c>
      <c r="E130" s="191"/>
      <c r="F130" s="97">
        <f>'CSA Wrksht'!$S$32</f>
        <v>0</v>
      </c>
      <c r="G130" s="168">
        <f t="shared" si="57"/>
        <v>0</v>
      </c>
      <c r="H130" s="193"/>
      <c r="I130" s="169">
        <f t="shared" si="58"/>
        <v>0</v>
      </c>
      <c r="J130" s="192" t="str">
        <f t="shared" si="59"/>
        <v>XXXXXXXXXX</v>
      </c>
      <c r="K130" s="193"/>
      <c r="L130" s="163">
        <f t="shared" si="60"/>
        <v>0</v>
      </c>
    </row>
    <row r="131" spans="1:12" s="182" customFormat="1" ht="15" customHeight="1" x14ac:dyDescent="0.35">
      <c r="A131" s="245">
        <f>'CSA Wrksht'!$A$33</f>
        <v>6</v>
      </c>
      <c r="B131" s="174" t="str">
        <f>'CSA Wrksht'!$B$33</f>
        <v>Day Treatment</v>
      </c>
      <c r="C131" s="289" t="str">
        <f>'CSA Wrksht'!$F$33</f>
        <v>Days</v>
      </c>
      <c r="D131" s="240">
        <f>VLOOKUP(B131,'CS and Rates'!$B$1:$D$77,3,FALSE)</f>
        <v>52.42</v>
      </c>
      <c r="E131" s="191"/>
      <c r="F131" s="97">
        <f>'CSA Wrksht'!$S$33</f>
        <v>0</v>
      </c>
      <c r="G131" s="168">
        <f t="shared" si="57"/>
        <v>0</v>
      </c>
      <c r="H131" s="193"/>
      <c r="I131" s="169">
        <f t="shared" si="58"/>
        <v>0</v>
      </c>
      <c r="J131" s="192" t="str">
        <f t="shared" si="59"/>
        <v>XXXXXXXXXX</v>
      </c>
      <c r="K131" s="193"/>
      <c r="L131" s="163">
        <f t="shared" si="60"/>
        <v>0</v>
      </c>
    </row>
    <row r="132" spans="1:12" s="182" customFormat="1" ht="15" customHeight="1" x14ac:dyDescent="0.35">
      <c r="A132" s="245">
        <f>'CSA Wrksht'!$A$35</f>
        <v>28</v>
      </c>
      <c r="B132" s="174" t="str">
        <f>'CSA Wrksht'!$B$35</f>
        <v>Incidental Expenses</v>
      </c>
      <c r="C132" s="289" t="str">
        <f>'CSA Wrksht'!$F$35</f>
        <v>1 Unit = $1.00</v>
      </c>
      <c r="D132" s="240">
        <f>VLOOKUP(B132,'CS and Rates'!$B$1:$D$77,3,FALSE)</f>
        <v>1</v>
      </c>
      <c r="E132" s="191"/>
      <c r="F132" s="97">
        <f>'CSA Wrksht'!$S$35</f>
        <v>0</v>
      </c>
      <c r="G132" s="168">
        <f t="shared" si="57"/>
        <v>0</v>
      </c>
      <c r="H132" s="193"/>
      <c r="I132" s="169">
        <f t="shared" si="58"/>
        <v>0</v>
      </c>
      <c r="J132" s="192" t="str">
        <f t="shared" si="59"/>
        <v>XXXXXXXXXX</v>
      </c>
      <c r="K132" s="193"/>
      <c r="L132" s="163">
        <f t="shared" si="60"/>
        <v>0</v>
      </c>
    </row>
    <row r="133" spans="1:12" s="182" customFormat="1" ht="15" customHeight="1" x14ac:dyDescent="0.35">
      <c r="A133" s="245">
        <f>'CSA Wrksht'!$A$37</f>
        <v>8</v>
      </c>
      <c r="B133" s="174" t="str">
        <f>'CSA Wrksht'!$B$37</f>
        <v>In-Home &amp; On Site</v>
      </c>
      <c r="C133" s="289" t="str">
        <f>'CSA Wrksht'!$F$37</f>
        <v>Hours</v>
      </c>
      <c r="D133" s="240">
        <f>VLOOKUP(B133,'CS and Rates'!$B$1:$D$77,3,FALSE)</f>
        <v>84.53</v>
      </c>
      <c r="E133" s="191"/>
      <c r="F133" s="97">
        <f>'CSA Wrksht'!$S$37</f>
        <v>0</v>
      </c>
      <c r="G133" s="168">
        <f t="shared" si="57"/>
        <v>0</v>
      </c>
      <c r="H133" s="193"/>
      <c r="I133" s="169">
        <f t="shared" si="58"/>
        <v>0</v>
      </c>
      <c r="J133" s="192" t="str">
        <f t="shared" si="59"/>
        <v>XXXXXXXXXX</v>
      </c>
      <c r="K133" s="193"/>
      <c r="L133" s="163">
        <f t="shared" si="60"/>
        <v>0</v>
      </c>
    </row>
    <row r="134" spans="1:12" s="182" customFormat="1" ht="15" customHeight="1" x14ac:dyDescent="0.35">
      <c r="A134" s="245">
        <f>'CSA Wrksht'!$A$40</f>
        <v>12</v>
      </c>
      <c r="B134" s="174" t="str">
        <f>'CSA Wrksht'!$B$40</f>
        <v>Medical Services</v>
      </c>
      <c r="C134" s="289" t="str">
        <f>'CSA Wrksht'!$F$40</f>
        <v>Hours</v>
      </c>
      <c r="D134" s="240">
        <f>VLOOKUP(B134,'CS and Rates'!$B$1:$D$77,3,FALSE)</f>
        <v>378.79</v>
      </c>
      <c r="E134" s="191"/>
      <c r="F134" s="97">
        <f>'CSA Wrksht'!$S$40</f>
        <v>0</v>
      </c>
      <c r="G134" s="168">
        <f t="shared" si="57"/>
        <v>0</v>
      </c>
      <c r="H134" s="193"/>
      <c r="I134" s="169">
        <f t="shared" si="58"/>
        <v>0</v>
      </c>
      <c r="J134" s="192" t="str">
        <f t="shared" si="59"/>
        <v>XXXXXXXXXX</v>
      </c>
      <c r="K134" s="193"/>
      <c r="L134" s="163">
        <f t="shared" si="60"/>
        <v>0</v>
      </c>
    </row>
    <row r="135" spans="1:12" s="182" customFormat="1" ht="15" customHeight="1" x14ac:dyDescent="0.35">
      <c r="A135" s="245">
        <f>'CSA Wrksht'!$A$41</f>
        <v>13</v>
      </c>
      <c r="B135" s="174" t="str">
        <f>'CSA Wrksht'!$B$41</f>
        <v>Medication-Assisted Treatment</v>
      </c>
      <c r="C135" s="289" t="str">
        <f>'CSA Wrksht'!$F$41</f>
        <v>Dosage</v>
      </c>
      <c r="D135" s="240">
        <f>VLOOKUP(B135,'CS and Rates'!$B$1:$D$77,3,FALSE)</f>
        <v>8.8000000000000007</v>
      </c>
      <c r="E135" s="191"/>
      <c r="F135" s="97">
        <f>'CSA Wrksht'!$S$41</f>
        <v>0</v>
      </c>
      <c r="G135" s="168">
        <f t="shared" si="57"/>
        <v>0</v>
      </c>
      <c r="H135" s="193"/>
      <c r="I135" s="169">
        <f t="shared" si="58"/>
        <v>0</v>
      </c>
      <c r="J135" s="192" t="str">
        <f t="shared" si="59"/>
        <v>XXXXXXXXXX</v>
      </c>
      <c r="K135" s="193"/>
      <c r="L135" s="163">
        <f t="shared" si="60"/>
        <v>0</v>
      </c>
    </row>
    <row r="136" spans="1:12" s="182" customFormat="1" ht="15" customHeight="1" x14ac:dyDescent="0.35">
      <c r="A136" s="245">
        <f>'CSA Wrksht'!$A$42</f>
        <v>35</v>
      </c>
      <c r="B136" s="174" t="str">
        <f>'CSA Wrksht'!$B$42</f>
        <v>Outpatient - Group</v>
      </c>
      <c r="C136" s="289" t="str">
        <f>'CSA Wrksht'!$F$42</f>
        <v>Hours</v>
      </c>
      <c r="D136" s="240">
        <f>VLOOKUP(B136,'CS and Rates'!$B$1:$D$77,3,FALSE)</f>
        <v>22.44</v>
      </c>
      <c r="E136" s="191"/>
      <c r="F136" s="97">
        <f>'CSA Wrksht'!$S$42</f>
        <v>0</v>
      </c>
      <c r="G136" s="168">
        <f t="shared" si="57"/>
        <v>0</v>
      </c>
      <c r="H136" s="193"/>
      <c r="I136" s="169">
        <f t="shared" si="58"/>
        <v>0</v>
      </c>
      <c r="J136" s="192" t="str">
        <f t="shared" si="59"/>
        <v>XXXXXXXXXX</v>
      </c>
      <c r="K136" s="193"/>
      <c r="L136" s="163">
        <f t="shared" si="60"/>
        <v>0</v>
      </c>
    </row>
    <row r="137" spans="1:12" s="182" customFormat="1" ht="15" customHeight="1" x14ac:dyDescent="0.35">
      <c r="A137" s="245">
        <f>'CSA Wrksht'!$A$43</f>
        <v>14</v>
      </c>
      <c r="B137" s="174" t="str">
        <f>'CSA Wrksht'!$B$43</f>
        <v>Outpatient - Individual</v>
      </c>
      <c r="C137" s="289" t="str">
        <f>'CSA Wrksht'!$F$43</f>
        <v>Hours</v>
      </c>
      <c r="D137" s="240">
        <f>VLOOKUP(B137,'CS and Rates'!$B$1:$D$77,3,FALSE)</f>
        <v>89.76</v>
      </c>
      <c r="E137" s="191"/>
      <c r="F137" s="97">
        <f>'CSA Wrksht'!$S$43</f>
        <v>0</v>
      </c>
      <c r="G137" s="168">
        <f t="shared" si="57"/>
        <v>0</v>
      </c>
      <c r="H137" s="193"/>
      <c r="I137" s="169">
        <f t="shared" si="58"/>
        <v>0</v>
      </c>
      <c r="J137" s="192" t="str">
        <f t="shared" si="59"/>
        <v>XXXXXXXXXX</v>
      </c>
      <c r="K137" s="193"/>
      <c r="L137" s="163">
        <f t="shared" si="60"/>
        <v>0</v>
      </c>
    </row>
    <row r="138" spans="1:12" s="182" customFormat="1" ht="15" customHeight="1" x14ac:dyDescent="0.35">
      <c r="A138" s="245">
        <f>'CSA Wrksht'!$A$44</f>
        <v>15</v>
      </c>
      <c r="B138" s="174" t="str">
        <f>'CSA Wrksht'!$B$44</f>
        <v>Outreach (Client Specific)</v>
      </c>
      <c r="C138" s="289" t="str">
        <f>'CSA Wrksht'!$F$44</f>
        <v>Hours</v>
      </c>
      <c r="D138" s="240">
        <f>VLOOKUP(B138,'CS and Rates'!$B$1:$D$77,3,FALSE)</f>
        <v>57.62</v>
      </c>
      <c r="E138" s="191"/>
      <c r="F138" s="97">
        <f>'CSA Wrksht'!$S$44</f>
        <v>0</v>
      </c>
      <c r="G138" s="168">
        <f t="shared" si="57"/>
        <v>0</v>
      </c>
      <c r="H138" s="193"/>
      <c r="I138" s="169">
        <f t="shared" si="58"/>
        <v>0</v>
      </c>
      <c r="J138" s="192" t="str">
        <f t="shared" si="59"/>
        <v>XXXXXXXXXX</v>
      </c>
      <c r="K138" s="193"/>
      <c r="L138" s="163">
        <f t="shared" si="60"/>
        <v>0</v>
      </c>
    </row>
    <row r="139" spans="1:12" s="182" customFormat="1" ht="15" customHeight="1" x14ac:dyDescent="0.35">
      <c r="A139" s="245">
        <f>'CSA Wrksht'!$A$45</f>
        <v>15</v>
      </c>
      <c r="B139" s="174" t="str">
        <f>'CSA Wrksht'!$B$45</f>
        <v>Outreach (Non-Client Specific)</v>
      </c>
      <c r="C139" s="289" t="str">
        <f>'CSA Wrksht'!$F$45</f>
        <v>Hours</v>
      </c>
      <c r="D139" s="240">
        <f>VLOOKUP(B139,'CS and Rates'!$B$1:$D$77,3,FALSE)</f>
        <v>57.62</v>
      </c>
      <c r="E139" s="191"/>
      <c r="F139" s="97">
        <f>'CSA Wrksht'!$S$45</f>
        <v>0</v>
      </c>
      <c r="G139" s="168">
        <f t="shared" si="57"/>
        <v>0</v>
      </c>
      <c r="H139" s="193"/>
      <c r="I139" s="169">
        <f t="shared" si="58"/>
        <v>0</v>
      </c>
      <c r="J139" s="192" t="str">
        <f t="shared" si="59"/>
        <v>XXXXXXXXXX</v>
      </c>
      <c r="K139" s="193"/>
      <c r="L139" s="163">
        <f t="shared" si="60"/>
        <v>0</v>
      </c>
    </row>
    <row r="140" spans="1:12" s="182" customFormat="1" ht="15" customHeight="1" x14ac:dyDescent="0.35">
      <c r="A140" s="245">
        <f>'CSA Wrksht'!$A$46</f>
        <v>47</v>
      </c>
      <c r="B140" s="174" t="str">
        <f>'CSA Wrksht'!$B$46</f>
        <v>Recovery Support - Group</v>
      </c>
      <c r="C140" s="289" t="str">
        <f>'CSA Wrksht'!$F$46</f>
        <v>Hours</v>
      </c>
      <c r="D140" s="240">
        <f>VLOOKUP(B140,'CS and Rates'!$B$1:$D$77,3,FALSE)</f>
        <v>15.1</v>
      </c>
      <c r="E140" s="191"/>
      <c r="F140" s="97">
        <f>'CSA Wrksht'!$S$46</f>
        <v>0</v>
      </c>
      <c r="G140" s="168">
        <f t="shared" si="57"/>
        <v>0</v>
      </c>
      <c r="H140" s="193"/>
      <c r="I140" s="169">
        <f t="shared" si="58"/>
        <v>0</v>
      </c>
      <c r="J140" s="192" t="str">
        <f t="shared" si="59"/>
        <v>XXXXXXXXXX</v>
      </c>
      <c r="K140" s="193"/>
      <c r="L140" s="163">
        <f t="shared" si="60"/>
        <v>0</v>
      </c>
    </row>
    <row r="141" spans="1:12" s="182" customFormat="1" ht="15" customHeight="1" x14ac:dyDescent="0.35">
      <c r="A141" s="245">
        <f>'CSA Wrksht'!$A$47</f>
        <v>46</v>
      </c>
      <c r="B141" s="174" t="str">
        <f>'CSA Wrksht'!$B$47</f>
        <v>Recovery Support - Individual</v>
      </c>
      <c r="C141" s="289" t="str">
        <f>'CSA Wrksht'!$F$47</f>
        <v>Hours</v>
      </c>
      <c r="D141" s="240">
        <f>VLOOKUP(B141,'CS and Rates'!$B$1:$D$77,3,FALSE)</f>
        <v>60.41</v>
      </c>
      <c r="E141" s="191"/>
      <c r="F141" s="97">
        <f>'CSA Wrksht'!$S$47</f>
        <v>0</v>
      </c>
      <c r="G141" s="168">
        <f t="shared" si="57"/>
        <v>0</v>
      </c>
      <c r="H141" s="193"/>
      <c r="I141" s="169">
        <f t="shared" si="58"/>
        <v>0</v>
      </c>
      <c r="J141" s="192" t="str">
        <f t="shared" si="59"/>
        <v>XXXXXXXXXX</v>
      </c>
      <c r="K141" s="193"/>
      <c r="L141" s="163">
        <f t="shared" si="60"/>
        <v>0</v>
      </c>
    </row>
    <row r="142" spans="1:12" s="182" customFormat="1" ht="15" customHeight="1" x14ac:dyDescent="0.35">
      <c r="A142" s="245">
        <f>'CSA Wrksht'!$A$49</f>
        <v>25</v>
      </c>
      <c r="B142" s="174" t="str">
        <f>'CSA Wrksht'!$B$49</f>
        <v>Supported Employment</v>
      </c>
      <c r="C142" s="289" t="str">
        <f>'CSA Wrksht'!$F$49</f>
        <v>Hours</v>
      </c>
      <c r="D142" s="240">
        <f>VLOOKUP(B142,'CS and Rates'!$B$1:$D$77,3,FALSE)</f>
        <v>67.62</v>
      </c>
      <c r="E142" s="191"/>
      <c r="F142" s="97">
        <f>'CSA Wrksht'!$S$49</f>
        <v>0</v>
      </c>
      <c r="G142" s="168">
        <f t="shared" si="57"/>
        <v>0</v>
      </c>
      <c r="H142" s="193"/>
      <c r="I142" s="169">
        <f t="shared" si="58"/>
        <v>0</v>
      </c>
      <c r="J142" s="192" t="str">
        <f t="shared" si="59"/>
        <v>XXXXXXXXXX</v>
      </c>
      <c r="K142" s="193"/>
      <c r="L142" s="163">
        <f t="shared" si="60"/>
        <v>0</v>
      </c>
    </row>
    <row r="143" spans="1:12" s="182" customFormat="1" ht="15" customHeight="1" x14ac:dyDescent="0.35">
      <c r="A143" s="245">
        <f>'CSA Wrksht'!$A$50</f>
        <v>26</v>
      </c>
      <c r="B143" s="174" t="str">
        <f>'CSA Wrksht'!$B$50</f>
        <v>Supportive Housing/Living</v>
      </c>
      <c r="C143" s="289" t="str">
        <f>'CSA Wrksht'!$F$50</f>
        <v>Hours</v>
      </c>
      <c r="D143" s="240">
        <f>VLOOKUP(B143,'CS and Rates'!$B$1:$D$77,3,FALSE)</f>
        <v>70.38</v>
      </c>
      <c r="E143" s="191"/>
      <c r="F143" s="97">
        <f>'CSA Wrksht'!$S$50</f>
        <v>0</v>
      </c>
      <c r="G143" s="168">
        <f t="shared" si="57"/>
        <v>0</v>
      </c>
      <c r="H143" s="193"/>
      <c r="I143" s="169">
        <f t="shared" si="58"/>
        <v>0</v>
      </c>
      <c r="J143" s="192" t="str">
        <f t="shared" si="59"/>
        <v>XXXXXXXXXX</v>
      </c>
      <c r="K143" s="193"/>
      <c r="L143" s="163">
        <f t="shared" si="60"/>
        <v>0</v>
      </c>
    </row>
    <row r="144" spans="1:12" s="182" customFormat="1" ht="15" customHeight="1" x14ac:dyDescent="0.35">
      <c r="A144" s="245">
        <f>'CSA Wrksht'!$A$67</f>
        <v>4</v>
      </c>
      <c r="B144" s="174" t="str">
        <f>'CSA Wrksht'!$B$67</f>
        <v>Crisis Support/Emergency - Client Specific</v>
      </c>
      <c r="C144" s="289" t="str">
        <f>'CSA Wrksht'!$F$67</f>
        <v>Hours</v>
      </c>
      <c r="D144" s="240">
        <f>VLOOKUP(B144,'CS and Rates'!$B$1:$D$77,3,FALSE)</f>
        <v>66.34</v>
      </c>
      <c r="E144" s="191"/>
      <c r="F144" s="97">
        <f>'CSA Wrksht'!$S$67</f>
        <v>0</v>
      </c>
      <c r="G144" s="168">
        <f t="shared" si="57"/>
        <v>0</v>
      </c>
      <c r="H144" s="193"/>
      <c r="I144" s="169">
        <f t="shared" si="58"/>
        <v>0</v>
      </c>
      <c r="J144" s="192" t="str">
        <f t="shared" si="59"/>
        <v>XXXXXXXXXX</v>
      </c>
      <c r="K144" s="193"/>
      <c r="L144" s="163">
        <f t="shared" si="60"/>
        <v>0</v>
      </c>
    </row>
    <row r="145" spans="1:12" s="182" customFormat="1" ht="15" customHeight="1" x14ac:dyDescent="0.35">
      <c r="A145" s="245">
        <f>'CSA Wrksht'!$A$68</f>
        <v>4</v>
      </c>
      <c r="B145" s="174" t="str">
        <f>'CSA Wrksht'!$B$68</f>
        <v>Crisis Support/Emergency - Non-Client Specific</v>
      </c>
      <c r="C145" s="289" t="str">
        <f>'CSA Wrksht'!$F$68</f>
        <v>Hours</v>
      </c>
      <c r="D145" s="240">
        <f>VLOOKUP(B145,'CS and Rates'!$B$1:$D$77,3,FALSE)</f>
        <v>66.34</v>
      </c>
      <c r="E145" s="191"/>
      <c r="F145" s="97">
        <f>'CSA Wrksht'!$S$68</f>
        <v>0</v>
      </c>
      <c r="G145" s="168">
        <f t="shared" si="57"/>
        <v>0</v>
      </c>
      <c r="H145" s="193"/>
      <c r="I145" s="169">
        <f t="shared" si="58"/>
        <v>0</v>
      </c>
      <c r="J145" s="192" t="str">
        <f t="shared" si="59"/>
        <v>XXXXXXXXXX</v>
      </c>
      <c r="K145" s="193"/>
      <c r="L145" s="163">
        <f t="shared" si="60"/>
        <v>0</v>
      </c>
    </row>
    <row r="146" spans="1:12" s="182" customFormat="1" ht="15" customHeight="1" x14ac:dyDescent="0.35">
      <c r="A146" s="245">
        <f>'CSA Wrksht'!$A$69</f>
        <v>32</v>
      </c>
      <c r="B146" s="174" t="str">
        <f>'CSA Wrksht'!$B$69</f>
        <v>Outpatient Detoxification</v>
      </c>
      <c r="C146" s="289" t="str">
        <f>'CSA Wrksht'!$F$69</f>
        <v>Hours</v>
      </c>
      <c r="D146" s="240">
        <f>VLOOKUP(B146,'CS and Rates'!$B$1:$D$77,3,FALSE)</f>
        <v>107.29</v>
      </c>
      <c r="E146" s="191"/>
      <c r="F146" s="97">
        <f>'CSA Wrksht'!$S$69</f>
        <v>0</v>
      </c>
      <c r="G146" s="168">
        <f t="shared" si="57"/>
        <v>0</v>
      </c>
      <c r="H146" s="193"/>
      <c r="I146" s="169">
        <f t="shared" si="58"/>
        <v>0</v>
      </c>
      <c r="J146" s="192" t="str">
        <f t="shared" si="59"/>
        <v>XXXXXXXXXX</v>
      </c>
      <c r="K146" s="193"/>
      <c r="L146" s="163">
        <f t="shared" si="60"/>
        <v>0</v>
      </c>
    </row>
    <row r="147" spans="1:12" s="182" customFormat="1" ht="15" customHeight="1" x14ac:dyDescent="0.35">
      <c r="A147" s="245">
        <f>'CSA Wrksht'!$A$70</f>
        <v>24</v>
      </c>
      <c r="B147" s="174" t="str">
        <f>'CSA Wrksht'!$B$70</f>
        <v>Substance Abuse Detoxification</v>
      </c>
      <c r="C147" s="289" t="str">
        <f>'CSA Wrksht'!$F$70</f>
        <v>Days</v>
      </c>
      <c r="D147" s="240">
        <f>VLOOKUP(B147,'CS and Rates'!$B$1:$D$77,3,FALSE)</f>
        <v>319.79000000000002</v>
      </c>
      <c r="E147" s="191"/>
      <c r="F147" s="97">
        <f>'CSA Wrksht'!$S$70</f>
        <v>0</v>
      </c>
      <c r="G147" s="168">
        <f t="shared" si="57"/>
        <v>0</v>
      </c>
      <c r="H147" s="193"/>
      <c r="I147" s="169">
        <f t="shared" si="58"/>
        <v>0</v>
      </c>
      <c r="J147" s="192" t="str">
        <f t="shared" si="59"/>
        <v>XXXXXXXXXX</v>
      </c>
      <c r="K147" s="193"/>
      <c r="L147" s="163">
        <f t="shared" si="60"/>
        <v>0</v>
      </c>
    </row>
    <row r="148" spans="1:12" s="182" customFormat="1" ht="15" customHeight="1" x14ac:dyDescent="0.35">
      <c r="A148" s="245">
        <f>'CSA Wrksht'!$A$61</f>
        <v>0</v>
      </c>
      <c r="B148" s="174">
        <f>'CSA Wrksht'!$B$61</f>
        <v>0</v>
      </c>
      <c r="C148" s="289">
        <f>'CSA Wrksht'!$F$61</f>
        <v>0</v>
      </c>
      <c r="D148" s="190"/>
      <c r="E148" s="191"/>
      <c r="F148" s="97">
        <f>'CSA Wrksht'!$S$61</f>
        <v>0</v>
      </c>
      <c r="G148" s="168">
        <f t="shared" si="57"/>
        <v>0</v>
      </c>
      <c r="H148" s="193"/>
      <c r="I148" s="169">
        <f t="shared" si="58"/>
        <v>0</v>
      </c>
      <c r="J148" s="192" t="str">
        <f t="shared" si="59"/>
        <v>XXXXXXXXXX</v>
      </c>
      <c r="K148" s="193"/>
      <c r="L148" s="163">
        <f t="shared" si="60"/>
        <v>0</v>
      </c>
    </row>
    <row r="149" spans="1:12" s="182" customFormat="1" ht="15" customHeight="1" x14ac:dyDescent="0.35">
      <c r="A149" s="245">
        <f>'CSA Wrksht'!$A$62</f>
        <v>0</v>
      </c>
      <c r="B149" s="174">
        <f>'CSA Wrksht'!$B$62</f>
        <v>0</v>
      </c>
      <c r="C149" s="289">
        <f>'CSA Wrksht'!$F$62</f>
        <v>0</v>
      </c>
      <c r="D149" s="190"/>
      <c r="E149" s="191"/>
      <c r="F149" s="97">
        <f>'CSA Wrksht'!$S$62</f>
        <v>0</v>
      </c>
      <c r="G149" s="168">
        <f t="shared" ref="G149" si="61">D149*F149</f>
        <v>0</v>
      </c>
      <c r="H149" s="193"/>
      <c r="I149" s="169">
        <f t="shared" ref="I149" si="62">ROUND(G149-H149,2)</f>
        <v>0</v>
      </c>
      <c r="J149" s="192" t="str">
        <f t="shared" ref="J149" si="63">IF(E149="","XXXXXXXXXX",ROUND(E149-H149,2))</f>
        <v>XXXXXXXXXX</v>
      </c>
      <c r="K149" s="193"/>
      <c r="L149" s="163">
        <f t="shared" ref="L149" si="64">IF(D149="",0,IF(D149=0,0,K149/D149))</f>
        <v>0</v>
      </c>
    </row>
    <row r="150" spans="1:12" s="182" customFormat="1" ht="6.75" customHeight="1" x14ac:dyDescent="0.35">
      <c r="A150" s="187"/>
      <c r="B150" s="188"/>
      <c r="C150" s="188"/>
      <c r="D150" s="189"/>
      <c r="J150" s="194"/>
    </row>
    <row r="151" spans="1:12" s="251" customFormat="1" ht="15" customHeight="1" thickBot="1" x14ac:dyDescent="0.4">
      <c r="A151" s="195" t="s">
        <v>289</v>
      </c>
      <c r="B151" s="196" t="str">
        <f>B124</f>
        <v>State Opioid Response SVCS-MAT - Year 2 - MSSM2</v>
      </c>
      <c r="C151" s="196"/>
      <c r="D151" s="197"/>
      <c r="E151" s="198"/>
      <c r="F151" s="235">
        <f>SUM(F125:F149)</f>
        <v>0</v>
      </c>
      <c r="G151" s="236">
        <f>SUM(G125:G149)</f>
        <v>0</v>
      </c>
      <c r="H151" s="236">
        <f>SUM(H125:H149)</f>
        <v>0</v>
      </c>
      <c r="I151" s="236">
        <f>SUM(I125:I149)</f>
        <v>0</v>
      </c>
      <c r="J151" s="237">
        <f>ROUND(E151-H151,2)</f>
        <v>0</v>
      </c>
      <c r="K151" s="308">
        <f>SUM(K125:K149)</f>
        <v>0</v>
      </c>
      <c r="L151" s="236">
        <f>SUM(L125:L149)</f>
        <v>0</v>
      </c>
    </row>
    <row r="152" spans="1:12" s="182" customFormat="1" ht="15" thickBot="1" x14ac:dyDescent="0.4">
      <c r="A152" s="187"/>
      <c r="B152" s="188"/>
      <c r="C152" s="188"/>
      <c r="D152" s="189"/>
      <c r="E152" s="238"/>
      <c r="F152" s="251"/>
      <c r="G152" s="251"/>
      <c r="H152" s="251"/>
      <c r="I152" s="251"/>
      <c r="J152" s="251"/>
      <c r="K152" s="239">
        <f>MIN(J151,I151)</f>
        <v>0</v>
      </c>
      <c r="L152" s="311"/>
    </row>
    <row r="153" spans="1:12" s="182" customFormat="1" ht="15" customHeight="1" x14ac:dyDescent="0.35">
      <c r="A153" s="49"/>
      <c r="B153" s="50" t="s">
        <v>531</v>
      </c>
      <c r="C153" s="188"/>
      <c r="D153" s="189"/>
    </row>
    <row r="154" spans="1:12" s="182" customFormat="1" ht="15" customHeight="1" x14ac:dyDescent="0.35">
      <c r="A154" s="245">
        <f>'CSA Wrksht'!$A$15</f>
        <v>18</v>
      </c>
      <c r="B154" s="174" t="str">
        <f>'CSA Wrksht'!$B$15</f>
        <v>Residential Level 1</v>
      </c>
      <c r="C154" s="289" t="str">
        <f>'CSA Wrksht'!$F$15</f>
        <v>Days</v>
      </c>
      <c r="D154" s="240">
        <f>VLOOKUP(B154,'CS and Rates'!$B$1:$D$77,3,FALSE)</f>
        <v>247.71</v>
      </c>
      <c r="E154" s="191"/>
      <c r="F154" s="97">
        <f>'CSA Wrksht'!$T$15</f>
        <v>0</v>
      </c>
      <c r="G154" s="168">
        <f t="shared" ref="G154:G178" si="65">D154*F154</f>
        <v>0</v>
      </c>
      <c r="H154" s="193"/>
      <c r="I154" s="169">
        <f t="shared" ref="I154:I178" si="66">ROUND(G154-H154,2)</f>
        <v>0</v>
      </c>
      <c r="J154" s="192" t="str">
        <f t="shared" ref="J154:J178" si="67">IF(E154="","XXXXXXXXXX",ROUND(E154-H154,2))</f>
        <v>XXXXXXXXXX</v>
      </c>
      <c r="K154" s="193"/>
      <c r="L154" s="163">
        <f t="shared" ref="L154:L178" si="68">IF(D154="",0,IF(D154=0,0,K154/D154))</f>
        <v>0</v>
      </c>
    </row>
    <row r="155" spans="1:12" s="182" customFormat="1" ht="15" customHeight="1" x14ac:dyDescent="0.35">
      <c r="A155" s="245">
        <f>'CSA Wrksht'!$A$16</f>
        <v>19</v>
      </c>
      <c r="B155" s="174" t="str">
        <f>'CSA Wrksht'!$B$16</f>
        <v>Residential Level 2</v>
      </c>
      <c r="C155" s="289" t="str">
        <f>'CSA Wrksht'!$F$16</f>
        <v>Days</v>
      </c>
      <c r="D155" s="240">
        <f>VLOOKUP(B155,'CS and Rates'!$B$1:$D$77,3,FALSE)</f>
        <v>206.93</v>
      </c>
      <c r="E155" s="191"/>
      <c r="F155" s="97">
        <f>'CSA Wrksht'!$T$16</f>
        <v>0</v>
      </c>
      <c r="G155" s="168">
        <f t="shared" si="65"/>
        <v>0</v>
      </c>
      <c r="H155" s="193"/>
      <c r="I155" s="169">
        <f t="shared" si="66"/>
        <v>0</v>
      </c>
      <c r="J155" s="192" t="str">
        <f t="shared" si="67"/>
        <v>XXXXXXXXXX</v>
      </c>
      <c r="K155" s="193"/>
      <c r="L155" s="163">
        <f t="shared" si="68"/>
        <v>0</v>
      </c>
    </row>
    <row r="156" spans="1:12" s="182" customFormat="1" ht="15" customHeight="1" x14ac:dyDescent="0.35">
      <c r="A156" s="245">
        <f>'CSA Wrksht'!$A$28</f>
        <v>29</v>
      </c>
      <c r="B156" s="174" t="str">
        <f>'CSA Wrksht'!$B$28</f>
        <v>Aftercare -  Individual</v>
      </c>
      <c r="C156" s="289" t="str">
        <f>'CSA Wrksht'!$F$28</f>
        <v>Hours</v>
      </c>
      <c r="D156" s="240">
        <f>VLOOKUP(B156,'CS and Rates'!$B$1:$D$77,3,FALSE)</f>
        <v>62.57</v>
      </c>
      <c r="E156" s="191"/>
      <c r="F156" s="97">
        <f>'CSA Wrksht'!$T$28</f>
        <v>0</v>
      </c>
      <c r="G156" s="168">
        <f t="shared" si="65"/>
        <v>0</v>
      </c>
      <c r="H156" s="193"/>
      <c r="I156" s="169">
        <f t="shared" si="66"/>
        <v>0</v>
      </c>
      <c r="J156" s="192" t="str">
        <f t="shared" si="67"/>
        <v>XXXXXXXXXX</v>
      </c>
      <c r="K156" s="193"/>
      <c r="L156" s="163">
        <f t="shared" si="68"/>
        <v>0</v>
      </c>
    </row>
    <row r="157" spans="1:12" s="182" customFormat="1" ht="15" customHeight="1" x14ac:dyDescent="0.35">
      <c r="A157" s="245">
        <f>'CSA Wrksht'!$A$30</f>
        <v>1</v>
      </c>
      <c r="B157" s="174" t="str">
        <f>'CSA Wrksht'!$B$30</f>
        <v>Assessment</v>
      </c>
      <c r="C157" s="289" t="str">
        <f>'CSA Wrksht'!$F$30</f>
        <v>Hours</v>
      </c>
      <c r="D157" s="240">
        <f>VLOOKUP(B157,'CS and Rates'!$B$1:$D$77,3,FALSE)</f>
        <v>89.4</v>
      </c>
      <c r="E157" s="191"/>
      <c r="F157" s="97">
        <f>'CSA Wrksht'!$T$30</f>
        <v>0</v>
      </c>
      <c r="G157" s="168">
        <f t="shared" si="65"/>
        <v>0</v>
      </c>
      <c r="H157" s="193"/>
      <c r="I157" s="169">
        <f t="shared" si="66"/>
        <v>0</v>
      </c>
      <c r="J157" s="192" t="str">
        <f t="shared" si="67"/>
        <v>XXXXXXXXXX</v>
      </c>
      <c r="K157" s="193"/>
      <c r="L157" s="163">
        <f t="shared" si="68"/>
        <v>0</v>
      </c>
    </row>
    <row r="158" spans="1:12" s="182" customFormat="1" ht="15" customHeight="1" x14ac:dyDescent="0.35">
      <c r="A158" s="245">
        <f>'CSA Wrksht'!$A$31</f>
        <v>2</v>
      </c>
      <c r="B158" s="174" t="str">
        <f>'CSA Wrksht'!$B$31</f>
        <v>Case Management</v>
      </c>
      <c r="C158" s="289" t="str">
        <f>'CSA Wrksht'!$F$31</f>
        <v>Hours</v>
      </c>
      <c r="D158" s="240">
        <f>VLOOKUP(B158,'CS and Rates'!$B$1:$D$77,3,FALSE)</f>
        <v>71.12</v>
      </c>
      <c r="E158" s="191"/>
      <c r="F158" s="97">
        <f>'CSA Wrksht'!$T$31</f>
        <v>0</v>
      </c>
      <c r="G158" s="168">
        <f t="shared" si="65"/>
        <v>0</v>
      </c>
      <c r="H158" s="193"/>
      <c r="I158" s="169">
        <f t="shared" si="66"/>
        <v>0</v>
      </c>
      <c r="J158" s="192" t="str">
        <f t="shared" si="67"/>
        <v>XXXXXXXXXX</v>
      </c>
      <c r="K158" s="193"/>
      <c r="L158" s="163">
        <f t="shared" si="68"/>
        <v>0</v>
      </c>
    </row>
    <row r="159" spans="1:12" s="182" customFormat="1" ht="15" customHeight="1" x14ac:dyDescent="0.35">
      <c r="A159" s="245">
        <f>'CSA Wrksht'!$A$32</f>
        <v>5</v>
      </c>
      <c r="B159" s="174" t="str">
        <f>'CSA Wrksht'!$B$32</f>
        <v>Day Care Services</v>
      </c>
      <c r="C159" s="289" t="str">
        <f>'CSA Wrksht'!$F$32</f>
        <v>Hours</v>
      </c>
      <c r="D159" s="240">
        <f>VLOOKUP(B159,'CS and Rates'!$B$1:$D$77,3,FALSE)</f>
        <v>52.42</v>
      </c>
      <c r="E159" s="191"/>
      <c r="F159" s="97">
        <f>'CSA Wrksht'!$T$32</f>
        <v>0</v>
      </c>
      <c r="G159" s="168">
        <f t="shared" si="65"/>
        <v>0</v>
      </c>
      <c r="H159" s="193"/>
      <c r="I159" s="169">
        <f t="shared" si="66"/>
        <v>0</v>
      </c>
      <c r="J159" s="192" t="str">
        <f t="shared" si="67"/>
        <v>XXXXXXXXXX</v>
      </c>
      <c r="K159" s="193"/>
      <c r="L159" s="163">
        <f t="shared" si="68"/>
        <v>0</v>
      </c>
    </row>
    <row r="160" spans="1:12" s="182" customFormat="1" ht="15" customHeight="1" x14ac:dyDescent="0.35">
      <c r="A160" s="245">
        <f>'CSA Wrksht'!$A$33</f>
        <v>6</v>
      </c>
      <c r="B160" s="174" t="str">
        <f>'CSA Wrksht'!$B$33</f>
        <v>Day Treatment</v>
      </c>
      <c r="C160" s="289" t="str">
        <f>'CSA Wrksht'!$F$33</f>
        <v>Days</v>
      </c>
      <c r="D160" s="240">
        <f>VLOOKUP(B160,'CS and Rates'!$B$1:$D$77,3,FALSE)</f>
        <v>52.42</v>
      </c>
      <c r="E160" s="191"/>
      <c r="F160" s="97">
        <f>'CSA Wrksht'!$T$33</f>
        <v>0</v>
      </c>
      <c r="G160" s="168">
        <f t="shared" si="65"/>
        <v>0</v>
      </c>
      <c r="H160" s="193"/>
      <c r="I160" s="169">
        <f t="shared" si="66"/>
        <v>0</v>
      </c>
      <c r="J160" s="192" t="str">
        <f t="shared" si="67"/>
        <v>XXXXXXXXXX</v>
      </c>
      <c r="K160" s="193"/>
      <c r="L160" s="163">
        <f t="shared" si="68"/>
        <v>0</v>
      </c>
    </row>
    <row r="161" spans="1:12" s="182" customFormat="1" ht="15" customHeight="1" x14ac:dyDescent="0.35">
      <c r="A161" s="245">
        <f>'CSA Wrksht'!$A$35</f>
        <v>28</v>
      </c>
      <c r="B161" s="174" t="str">
        <f>'CSA Wrksht'!$B$35</f>
        <v>Incidental Expenses</v>
      </c>
      <c r="C161" s="289" t="str">
        <f>'CSA Wrksht'!$F$35</f>
        <v>1 Unit = $1.00</v>
      </c>
      <c r="D161" s="240">
        <f>VLOOKUP(B161,'CS and Rates'!$B$1:$D$77,3,FALSE)</f>
        <v>1</v>
      </c>
      <c r="E161" s="191"/>
      <c r="F161" s="97">
        <f>'CSA Wrksht'!$T$35</f>
        <v>0</v>
      </c>
      <c r="G161" s="168">
        <f t="shared" si="65"/>
        <v>0</v>
      </c>
      <c r="H161" s="193"/>
      <c r="I161" s="169">
        <f t="shared" si="66"/>
        <v>0</v>
      </c>
      <c r="J161" s="192" t="str">
        <f t="shared" si="67"/>
        <v>XXXXXXXXXX</v>
      </c>
      <c r="K161" s="193"/>
      <c r="L161" s="163">
        <f t="shared" si="68"/>
        <v>0</v>
      </c>
    </row>
    <row r="162" spans="1:12" s="182" customFormat="1" ht="15" customHeight="1" x14ac:dyDescent="0.35">
      <c r="A162" s="245">
        <f>'CSA Wrksht'!$A$37</f>
        <v>8</v>
      </c>
      <c r="B162" s="174" t="str">
        <f>'CSA Wrksht'!$B$37</f>
        <v>In-Home &amp; On Site</v>
      </c>
      <c r="C162" s="289" t="str">
        <f>'CSA Wrksht'!$F$37</f>
        <v>Hours</v>
      </c>
      <c r="D162" s="240">
        <f>VLOOKUP(B162,'CS and Rates'!$B$1:$D$77,3,FALSE)</f>
        <v>84.53</v>
      </c>
      <c r="E162" s="191"/>
      <c r="F162" s="97">
        <f>'CSA Wrksht'!$T$37</f>
        <v>0</v>
      </c>
      <c r="G162" s="168">
        <f t="shared" si="65"/>
        <v>0</v>
      </c>
      <c r="H162" s="193"/>
      <c r="I162" s="169">
        <f t="shared" si="66"/>
        <v>0</v>
      </c>
      <c r="J162" s="192" t="str">
        <f t="shared" si="67"/>
        <v>XXXXXXXXXX</v>
      </c>
      <c r="K162" s="193"/>
      <c r="L162" s="163">
        <f t="shared" si="68"/>
        <v>0</v>
      </c>
    </row>
    <row r="163" spans="1:12" s="182" customFormat="1" ht="15" customHeight="1" x14ac:dyDescent="0.35">
      <c r="A163" s="245">
        <f>'CSA Wrksht'!$A$40</f>
        <v>12</v>
      </c>
      <c r="B163" s="174" t="str">
        <f>'CSA Wrksht'!$B$40</f>
        <v>Medical Services</v>
      </c>
      <c r="C163" s="289" t="str">
        <f>'CSA Wrksht'!$F$40</f>
        <v>Hours</v>
      </c>
      <c r="D163" s="240">
        <f>VLOOKUP(B163,'CS and Rates'!$B$1:$D$77,3,FALSE)</f>
        <v>378.79</v>
      </c>
      <c r="E163" s="191"/>
      <c r="F163" s="97">
        <f>'CSA Wrksht'!$T$40</f>
        <v>0</v>
      </c>
      <c r="G163" s="168">
        <f t="shared" si="65"/>
        <v>0</v>
      </c>
      <c r="H163" s="193"/>
      <c r="I163" s="169">
        <f t="shared" si="66"/>
        <v>0</v>
      </c>
      <c r="J163" s="192" t="str">
        <f t="shared" si="67"/>
        <v>XXXXXXXXXX</v>
      </c>
      <c r="K163" s="193"/>
      <c r="L163" s="163">
        <f t="shared" si="68"/>
        <v>0</v>
      </c>
    </row>
    <row r="164" spans="1:12" s="182" customFormat="1" ht="15" customHeight="1" x14ac:dyDescent="0.35">
      <c r="A164" s="245">
        <f>'CSA Wrksht'!$A$41</f>
        <v>13</v>
      </c>
      <c r="B164" s="174" t="str">
        <f>'CSA Wrksht'!$B$41</f>
        <v>Medication-Assisted Treatment</v>
      </c>
      <c r="C164" s="289" t="str">
        <f>'CSA Wrksht'!$F$41</f>
        <v>Dosage</v>
      </c>
      <c r="D164" s="240">
        <f>VLOOKUP(B164,'CS and Rates'!$B$1:$D$77,3,FALSE)</f>
        <v>8.8000000000000007</v>
      </c>
      <c r="E164" s="191"/>
      <c r="F164" s="97">
        <f>'CSA Wrksht'!$T$41</f>
        <v>0</v>
      </c>
      <c r="G164" s="168">
        <f t="shared" si="65"/>
        <v>0</v>
      </c>
      <c r="H164" s="193"/>
      <c r="I164" s="169">
        <f t="shared" si="66"/>
        <v>0</v>
      </c>
      <c r="J164" s="192" t="str">
        <f t="shared" si="67"/>
        <v>XXXXXXXXXX</v>
      </c>
      <c r="K164" s="193"/>
      <c r="L164" s="163">
        <f t="shared" si="68"/>
        <v>0</v>
      </c>
    </row>
    <row r="165" spans="1:12" s="182" customFormat="1" ht="15" customHeight="1" x14ac:dyDescent="0.35">
      <c r="A165" s="245">
        <f>'CSA Wrksht'!$A$42</f>
        <v>35</v>
      </c>
      <c r="B165" s="174" t="str">
        <f>'CSA Wrksht'!$B$42</f>
        <v>Outpatient - Group</v>
      </c>
      <c r="C165" s="289" t="str">
        <f>'CSA Wrksht'!$F$42</f>
        <v>Hours</v>
      </c>
      <c r="D165" s="240">
        <f>VLOOKUP(B165,'CS and Rates'!$B$1:$D$77,3,FALSE)</f>
        <v>22.44</v>
      </c>
      <c r="E165" s="191"/>
      <c r="F165" s="97">
        <f>'CSA Wrksht'!$T$42</f>
        <v>0</v>
      </c>
      <c r="G165" s="168">
        <f t="shared" si="65"/>
        <v>0</v>
      </c>
      <c r="H165" s="193"/>
      <c r="I165" s="169">
        <f t="shared" si="66"/>
        <v>0</v>
      </c>
      <c r="J165" s="192" t="str">
        <f t="shared" si="67"/>
        <v>XXXXXXXXXX</v>
      </c>
      <c r="K165" s="193"/>
      <c r="L165" s="163">
        <f t="shared" si="68"/>
        <v>0</v>
      </c>
    </row>
    <row r="166" spans="1:12" s="182" customFormat="1" ht="15" customHeight="1" x14ac:dyDescent="0.35">
      <c r="A166" s="245">
        <f>'CSA Wrksht'!$A$43</f>
        <v>14</v>
      </c>
      <c r="B166" s="174" t="str">
        <f>'CSA Wrksht'!$B$43</f>
        <v>Outpatient - Individual</v>
      </c>
      <c r="C166" s="289" t="str">
        <f>'CSA Wrksht'!$F$43</f>
        <v>Hours</v>
      </c>
      <c r="D166" s="240">
        <f>VLOOKUP(B166,'CS and Rates'!$B$1:$D$77,3,FALSE)</f>
        <v>89.76</v>
      </c>
      <c r="E166" s="191"/>
      <c r="F166" s="97">
        <f>'CSA Wrksht'!$T$43</f>
        <v>0</v>
      </c>
      <c r="G166" s="168">
        <f t="shared" si="65"/>
        <v>0</v>
      </c>
      <c r="H166" s="193"/>
      <c r="I166" s="169">
        <f t="shared" si="66"/>
        <v>0</v>
      </c>
      <c r="J166" s="192" t="str">
        <f t="shared" si="67"/>
        <v>XXXXXXXXXX</v>
      </c>
      <c r="K166" s="193"/>
      <c r="L166" s="163">
        <f t="shared" si="68"/>
        <v>0</v>
      </c>
    </row>
    <row r="167" spans="1:12" s="182" customFormat="1" ht="15" customHeight="1" x14ac:dyDescent="0.35">
      <c r="A167" s="245">
        <f>'CSA Wrksht'!$A$44</f>
        <v>15</v>
      </c>
      <c r="B167" s="174" t="str">
        <f>'CSA Wrksht'!$B$44</f>
        <v>Outreach (Client Specific)</v>
      </c>
      <c r="C167" s="289" t="str">
        <f>'CSA Wrksht'!$F$44</f>
        <v>Hours</v>
      </c>
      <c r="D167" s="240">
        <f>VLOOKUP(B167,'CS and Rates'!$B$1:$D$77,3,FALSE)</f>
        <v>57.62</v>
      </c>
      <c r="E167" s="191"/>
      <c r="F167" s="97">
        <f>'CSA Wrksht'!$T$44</f>
        <v>0</v>
      </c>
      <c r="G167" s="168">
        <f t="shared" si="65"/>
        <v>0</v>
      </c>
      <c r="H167" s="193"/>
      <c r="I167" s="169">
        <f t="shared" si="66"/>
        <v>0</v>
      </c>
      <c r="J167" s="192" t="str">
        <f t="shared" si="67"/>
        <v>XXXXXXXXXX</v>
      </c>
      <c r="K167" s="193"/>
      <c r="L167" s="163">
        <f t="shared" si="68"/>
        <v>0</v>
      </c>
    </row>
    <row r="168" spans="1:12" s="182" customFormat="1" ht="15" customHeight="1" x14ac:dyDescent="0.35">
      <c r="A168" s="245">
        <f>'CSA Wrksht'!$A$45</f>
        <v>15</v>
      </c>
      <c r="B168" s="174" t="str">
        <f>'CSA Wrksht'!$B$45</f>
        <v>Outreach (Non-Client Specific)</v>
      </c>
      <c r="C168" s="289" t="str">
        <f>'CSA Wrksht'!$F$45</f>
        <v>Hours</v>
      </c>
      <c r="D168" s="240">
        <f>VLOOKUP(B168,'CS and Rates'!$B$1:$D$77,3,FALSE)</f>
        <v>57.62</v>
      </c>
      <c r="E168" s="191"/>
      <c r="F168" s="97">
        <f>'CSA Wrksht'!$T$45</f>
        <v>0</v>
      </c>
      <c r="G168" s="168">
        <f t="shared" si="65"/>
        <v>0</v>
      </c>
      <c r="H168" s="193"/>
      <c r="I168" s="169">
        <f t="shared" si="66"/>
        <v>0</v>
      </c>
      <c r="J168" s="192" t="str">
        <f t="shared" si="67"/>
        <v>XXXXXXXXXX</v>
      </c>
      <c r="K168" s="193"/>
      <c r="L168" s="163">
        <f t="shared" si="68"/>
        <v>0</v>
      </c>
    </row>
    <row r="169" spans="1:12" s="182" customFormat="1" ht="15" customHeight="1" x14ac:dyDescent="0.35">
      <c r="A169" s="245">
        <f>'CSA Wrksht'!$A$46</f>
        <v>47</v>
      </c>
      <c r="B169" s="174" t="str">
        <f>'CSA Wrksht'!$B$46</f>
        <v>Recovery Support - Group</v>
      </c>
      <c r="C169" s="289" t="str">
        <f>'CSA Wrksht'!$F$46</f>
        <v>Hours</v>
      </c>
      <c r="D169" s="240">
        <f>VLOOKUP(B169,'CS and Rates'!$B$1:$D$77,3,FALSE)</f>
        <v>15.1</v>
      </c>
      <c r="E169" s="191"/>
      <c r="F169" s="97">
        <f>'CSA Wrksht'!$T$46</f>
        <v>0</v>
      </c>
      <c r="G169" s="168">
        <f t="shared" si="65"/>
        <v>0</v>
      </c>
      <c r="H169" s="193"/>
      <c r="I169" s="169">
        <f t="shared" si="66"/>
        <v>0</v>
      </c>
      <c r="J169" s="192" t="str">
        <f t="shared" si="67"/>
        <v>XXXXXXXXXX</v>
      </c>
      <c r="K169" s="193"/>
      <c r="L169" s="163">
        <f t="shared" si="68"/>
        <v>0</v>
      </c>
    </row>
    <row r="170" spans="1:12" s="182" customFormat="1" ht="15" customHeight="1" x14ac:dyDescent="0.35">
      <c r="A170" s="245">
        <f>'CSA Wrksht'!$A$47</f>
        <v>46</v>
      </c>
      <c r="B170" s="174" t="str">
        <f>'CSA Wrksht'!$B$47</f>
        <v>Recovery Support - Individual</v>
      </c>
      <c r="C170" s="289" t="str">
        <f>'CSA Wrksht'!$F$47</f>
        <v>Hours</v>
      </c>
      <c r="D170" s="240">
        <f>VLOOKUP(B170,'CS and Rates'!$B$1:$D$77,3,FALSE)</f>
        <v>60.41</v>
      </c>
      <c r="E170" s="191"/>
      <c r="F170" s="97">
        <f>'CSA Wrksht'!$T$47</f>
        <v>0</v>
      </c>
      <c r="G170" s="168">
        <f t="shared" si="65"/>
        <v>0</v>
      </c>
      <c r="H170" s="193"/>
      <c r="I170" s="169">
        <f t="shared" si="66"/>
        <v>0</v>
      </c>
      <c r="J170" s="192" t="str">
        <f t="shared" si="67"/>
        <v>XXXXXXXXXX</v>
      </c>
      <c r="K170" s="193"/>
      <c r="L170" s="163">
        <f t="shared" si="68"/>
        <v>0</v>
      </c>
    </row>
    <row r="171" spans="1:12" s="182" customFormat="1" ht="15" customHeight="1" x14ac:dyDescent="0.35">
      <c r="A171" s="245">
        <f>'CSA Wrksht'!$A$49</f>
        <v>25</v>
      </c>
      <c r="B171" s="174" t="str">
        <f>'CSA Wrksht'!$B$49</f>
        <v>Supported Employment</v>
      </c>
      <c r="C171" s="289" t="str">
        <f>'CSA Wrksht'!$F$49</f>
        <v>Hours</v>
      </c>
      <c r="D171" s="240">
        <f>VLOOKUP(B171,'CS and Rates'!$B$1:$D$77,3,FALSE)</f>
        <v>67.62</v>
      </c>
      <c r="E171" s="191"/>
      <c r="F171" s="97">
        <f>'CSA Wrksht'!$T$49</f>
        <v>0</v>
      </c>
      <c r="G171" s="168">
        <f t="shared" si="65"/>
        <v>0</v>
      </c>
      <c r="H171" s="193"/>
      <c r="I171" s="169">
        <f t="shared" si="66"/>
        <v>0</v>
      </c>
      <c r="J171" s="192" t="str">
        <f t="shared" si="67"/>
        <v>XXXXXXXXXX</v>
      </c>
      <c r="K171" s="193"/>
      <c r="L171" s="163">
        <f t="shared" si="68"/>
        <v>0</v>
      </c>
    </row>
    <row r="172" spans="1:12" s="182" customFormat="1" ht="15" customHeight="1" x14ac:dyDescent="0.35">
      <c r="A172" s="245">
        <f>'CSA Wrksht'!$A$50</f>
        <v>26</v>
      </c>
      <c r="B172" s="174" t="str">
        <f>'CSA Wrksht'!$B$50</f>
        <v>Supportive Housing/Living</v>
      </c>
      <c r="C172" s="289" t="str">
        <f>'CSA Wrksht'!$F$50</f>
        <v>Hours</v>
      </c>
      <c r="D172" s="240">
        <f>VLOOKUP(B172,'CS and Rates'!$B$1:$D$77,3,FALSE)</f>
        <v>70.38</v>
      </c>
      <c r="E172" s="191"/>
      <c r="F172" s="97">
        <f>'CSA Wrksht'!$T$50</f>
        <v>0</v>
      </c>
      <c r="G172" s="168">
        <f t="shared" si="65"/>
        <v>0</v>
      </c>
      <c r="H172" s="193"/>
      <c r="I172" s="169">
        <f t="shared" si="66"/>
        <v>0</v>
      </c>
      <c r="J172" s="192" t="str">
        <f t="shared" si="67"/>
        <v>XXXXXXXXXX</v>
      </c>
      <c r="K172" s="193"/>
      <c r="L172" s="163">
        <f t="shared" si="68"/>
        <v>0</v>
      </c>
    </row>
    <row r="173" spans="1:12" s="182" customFormat="1" ht="15" customHeight="1" x14ac:dyDescent="0.35">
      <c r="A173" s="245">
        <f>'CSA Wrksht'!$A$67</f>
        <v>4</v>
      </c>
      <c r="B173" s="174" t="str">
        <f>'CSA Wrksht'!$B$67</f>
        <v>Crisis Support/Emergency - Client Specific</v>
      </c>
      <c r="C173" s="289" t="str">
        <f>'CSA Wrksht'!$F$67</f>
        <v>Hours</v>
      </c>
      <c r="D173" s="240">
        <f>VLOOKUP(B173,'CS and Rates'!$B$1:$D$77,3,FALSE)</f>
        <v>66.34</v>
      </c>
      <c r="E173" s="191"/>
      <c r="F173" s="97">
        <f>'CSA Wrksht'!$T$67</f>
        <v>0</v>
      </c>
      <c r="G173" s="168">
        <f t="shared" si="65"/>
        <v>0</v>
      </c>
      <c r="H173" s="193"/>
      <c r="I173" s="169">
        <f t="shared" si="66"/>
        <v>0</v>
      </c>
      <c r="J173" s="192" t="str">
        <f t="shared" si="67"/>
        <v>XXXXXXXXXX</v>
      </c>
      <c r="K173" s="193"/>
      <c r="L173" s="163">
        <f t="shared" si="68"/>
        <v>0</v>
      </c>
    </row>
    <row r="174" spans="1:12" s="182" customFormat="1" ht="15" customHeight="1" x14ac:dyDescent="0.35">
      <c r="A174" s="245">
        <f>'CSA Wrksht'!$A$68</f>
        <v>4</v>
      </c>
      <c r="B174" s="174" t="str">
        <f>'CSA Wrksht'!$B$68</f>
        <v>Crisis Support/Emergency - Non-Client Specific</v>
      </c>
      <c r="C174" s="289" t="str">
        <f>'CSA Wrksht'!$F$68</f>
        <v>Hours</v>
      </c>
      <c r="D174" s="240">
        <f>VLOOKUP(B174,'CS and Rates'!$B$1:$D$77,3,FALSE)</f>
        <v>66.34</v>
      </c>
      <c r="E174" s="191"/>
      <c r="F174" s="97">
        <f>'CSA Wrksht'!$T$68</f>
        <v>0</v>
      </c>
      <c r="G174" s="168">
        <f t="shared" si="65"/>
        <v>0</v>
      </c>
      <c r="H174" s="193"/>
      <c r="I174" s="169">
        <f t="shared" si="66"/>
        <v>0</v>
      </c>
      <c r="J174" s="192" t="str">
        <f t="shared" si="67"/>
        <v>XXXXXXXXXX</v>
      </c>
      <c r="K174" s="193"/>
      <c r="L174" s="163">
        <f t="shared" si="68"/>
        <v>0</v>
      </c>
    </row>
    <row r="175" spans="1:12" s="182" customFormat="1" ht="15" customHeight="1" x14ac:dyDescent="0.35">
      <c r="A175" s="245">
        <f>'CSA Wrksht'!$A$69</f>
        <v>32</v>
      </c>
      <c r="B175" s="174" t="str">
        <f>'CSA Wrksht'!$B$69</f>
        <v>Outpatient Detoxification</v>
      </c>
      <c r="C175" s="289" t="str">
        <f>'CSA Wrksht'!$F$69</f>
        <v>Hours</v>
      </c>
      <c r="D175" s="240">
        <f>VLOOKUP(B175,'CS and Rates'!$B$1:$D$77,3,FALSE)</f>
        <v>107.29</v>
      </c>
      <c r="E175" s="191"/>
      <c r="F175" s="97">
        <f>'CSA Wrksht'!$T$69</f>
        <v>0</v>
      </c>
      <c r="G175" s="168">
        <f t="shared" si="65"/>
        <v>0</v>
      </c>
      <c r="H175" s="193"/>
      <c r="I175" s="169">
        <f t="shared" si="66"/>
        <v>0</v>
      </c>
      <c r="J175" s="192" t="str">
        <f t="shared" si="67"/>
        <v>XXXXXXXXXX</v>
      </c>
      <c r="K175" s="193"/>
      <c r="L175" s="163">
        <f t="shared" si="68"/>
        <v>0</v>
      </c>
    </row>
    <row r="176" spans="1:12" s="182" customFormat="1" ht="15" customHeight="1" x14ac:dyDescent="0.35">
      <c r="A176" s="245">
        <f>'CSA Wrksht'!$A$70</f>
        <v>24</v>
      </c>
      <c r="B176" s="174" t="str">
        <f>'CSA Wrksht'!$B$70</f>
        <v>Substance Abuse Detoxification</v>
      </c>
      <c r="C176" s="289" t="str">
        <f>'CSA Wrksht'!$F$70</f>
        <v>Days</v>
      </c>
      <c r="D176" s="240">
        <f>VLOOKUP(B176,'CS and Rates'!$B$1:$D$77,3,FALSE)</f>
        <v>319.79000000000002</v>
      </c>
      <c r="E176" s="191"/>
      <c r="F176" s="97">
        <f>'CSA Wrksht'!$T$70</f>
        <v>0</v>
      </c>
      <c r="G176" s="168">
        <f t="shared" si="65"/>
        <v>0</v>
      </c>
      <c r="H176" s="193"/>
      <c r="I176" s="169">
        <f t="shared" si="66"/>
        <v>0</v>
      </c>
      <c r="J176" s="192" t="str">
        <f t="shared" si="67"/>
        <v>XXXXXXXXXX</v>
      </c>
      <c r="K176" s="193"/>
      <c r="L176" s="163">
        <f t="shared" si="68"/>
        <v>0</v>
      </c>
    </row>
    <row r="177" spans="1:12" s="182" customFormat="1" ht="15" customHeight="1" x14ac:dyDescent="0.35">
      <c r="A177" s="245">
        <f>'CSA Wrksht'!$A$61</f>
        <v>0</v>
      </c>
      <c r="B177" s="174">
        <f>'CSA Wrksht'!$B$61</f>
        <v>0</v>
      </c>
      <c r="C177" s="289">
        <f>'CSA Wrksht'!$F$61</f>
        <v>0</v>
      </c>
      <c r="D177" s="190"/>
      <c r="E177" s="191"/>
      <c r="F177" s="97">
        <f>'CSA Wrksht'!$T$61</f>
        <v>0</v>
      </c>
      <c r="G177" s="168">
        <f t="shared" si="65"/>
        <v>0</v>
      </c>
      <c r="H177" s="193"/>
      <c r="I177" s="169">
        <f t="shared" si="66"/>
        <v>0</v>
      </c>
      <c r="J177" s="192" t="str">
        <f t="shared" si="67"/>
        <v>XXXXXXXXXX</v>
      </c>
      <c r="K177" s="193"/>
      <c r="L177" s="163">
        <f t="shared" si="68"/>
        <v>0</v>
      </c>
    </row>
    <row r="178" spans="1:12" s="182" customFormat="1" ht="15" customHeight="1" x14ac:dyDescent="0.35">
      <c r="A178" s="245">
        <f>'CSA Wrksht'!$A$62</f>
        <v>0</v>
      </c>
      <c r="B178" s="174">
        <f>'CSA Wrksht'!$B$62</f>
        <v>0</v>
      </c>
      <c r="C178" s="289">
        <f>'CSA Wrksht'!$F$62</f>
        <v>0</v>
      </c>
      <c r="D178" s="190"/>
      <c r="E178" s="191"/>
      <c r="F178" s="97">
        <f>'CSA Wrksht'!$T$62</f>
        <v>0</v>
      </c>
      <c r="G178" s="168">
        <f t="shared" si="65"/>
        <v>0</v>
      </c>
      <c r="H178" s="193"/>
      <c r="I178" s="169">
        <f t="shared" si="66"/>
        <v>0</v>
      </c>
      <c r="J178" s="192" t="str">
        <f t="shared" si="67"/>
        <v>XXXXXXXXXX</v>
      </c>
      <c r="K178" s="193"/>
      <c r="L178" s="163">
        <f t="shared" si="68"/>
        <v>0</v>
      </c>
    </row>
    <row r="179" spans="1:12" s="182" customFormat="1" ht="6.75" customHeight="1" x14ac:dyDescent="0.35">
      <c r="A179" s="187"/>
      <c r="B179" s="188"/>
      <c r="C179" s="188"/>
      <c r="D179" s="189"/>
      <c r="J179" s="194"/>
    </row>
    <row r="180" spans="1:12" s="251" customFormat="1" ht="15" customHeight="1" thickBot="1" x14ac:dyDescent="0.4">
      <c r="A180" s="195" t="s">
        <v>289</v>
      </c>
      <c r="B180" s="196" t="str">
        <f>B153</f>
        <v>State Opioid Response SVCS-MAT - Year 2 - MSSM3</v>
      </c>
      <c r="C180" s="196"/>
      <c r="D180" s="197"/>
      <c r="E180" s="198"/>
      <c r="F180" s="235">
        <f>SUM(F154:F178)</f>
        <v>0</v>
      </c>
      <c r="G180" s="236">
        <f>SUM(G154:G178)</f>
        <v>0</v>
      </c>
      <c r="H180" s="236">
        <f>SUM(H154:H178)</f>
        <v>0</v>
      </c>
      <c r="I180" s="236">
        <f>SUM(I154:I178)</f>
        <v>0</v>
      </c>
      <c r="J180" s="237">
        <f>ROUND(E180-H180,2)</f>
        <v>0</v>
      </c>
      <c r="K180" s="308">
        <f>SUM(K154:K178)</f>
        <v>0</v>
      </c>
      <c r="L180" s="236">
        <f>SUM(L154:L178)</f>
        <v>0</v>
      </c>
    </row>
    <row r="181" spans="1:12" s="182" customFormat="1" ht="15" thickBot="1" x14ac:dyDescent="0.4">
      <c r="A181" s="187"/>
      <c r="B181" s="188"/>
      <c r="C181" s="188"/>
      <c r="D181" s="189"/>
      <c r="E181" s="238"/>
      <c r="F181" s="251"/>
      <c r="G181" s="251"/>
      <c r="H181" s="251"/>
      <c r="I181" s="251"/>
      <c r="J181" s="251"/>
      <c r="K181" s="239">
        <f>MIN(J180,I180)</f>
        <v>0</v>
      </c>
      <c r="L181" s="311"/>
    </row>
    <row r="182" spans="1:12" s="182" customFormat="1" x14ac:dyDescent="0.35">
      <c r="A182" s="49"/>
      <c r="B182" s="313" t="s">
        <v>499</v>
      </c>
      <c r="C182" s="188"/>
      <c r="D182" s="189"/>
      <c r="E182" s="251"/>
      <c r="F182" s="251"/>
      <c r="G182" s="251"/>
      <c r="H182" s="251"/>
      <c r="I182" s="251"/>
      <c r="J182" s="251"/>
      <c r="K182" s="251"/>
      <c r="L182" s="251"/>
    </row>
    <row r="183" spans="1:12" s="182" customFormat="1" x14ac:dyDescent="0.35">
      <c r="A183" s="245">
        <f>'CSA Wrksht'!A15</f>
        <v>18</v>
      </c>
      <c r="B183" s="174" t="str">
        <f>'CSA Wrksht'!B15</f>
        <v>Residential Level 1</v>
      </c>
      <c r="C183" s="289" t="str">
        <f>'CSA Wrksht'!F15</f>
        <v>Days</v>
      </c>
      <c r="D183" s="240">
        <f>VLOOKUP(B183,'CS and Rates'!$B$1:$D$77,3,FALSE)</f>
        <v>247.71</v>
      </c>
      <c r="E183" s="191"/>
      <c r="F183" s="97">
        <f>'CSA Wrksht'!W15</f>
        <v>0</v>
      </c>
      <c r="G183" s="168">
        <f t="shared" ref="G183:G208" si="69">D183*F183</f>
        <v>0</v>
      </c>
      <c r="H183" s="193"/>
      <c r="I183" s="169">
        <f t="shared" ref="I183:I208" si="70">ROUND(G183-H183,2)</f>
        <v>0</v>
      </c>
      <c r="J183" s="192" t="str">
        <f t="shared" ref="J183:J208" si="71">IF(E183="","XXXXXXXXXX",ROUND(E183-H183,2))</f>
        <v>XXXXXXXXXX</v>
      </c>
      <c r="K183" s="193"/>
      <c r="L183" s="163">
        <f t="shared" ref="L183:L208" si="72">IF(D183="",0,IF(D183=0,0,K183/D183))</f>
        <v>0</v>
      </c>
    </row>
    <row r="184" spans="1:12" s="182" customFormat="1" x14ac:dyDescent="0.35">
      <c r="A184" s="245">
        <f>'CSA Wrksht'!A16</f>
        <v>19</v>
      </c>
      <c r="B184" s="174" t="str">
        <f>'CSA Wrksht'!B16</f>
        <v>Residential Level 2</v>
      </c>
      <c r="C184" s="289" t="str">
        <f>'CSA Wrksht'!F16</f>
        <v>Days</v>
      </c>
      <c r="D184" s="240">
        <f>VLOOKUP(B184,'CS and Rates'!$B$1:$D$77,3,FALSE)</f>
        <v>206.93</v>
      </c>
      <c r="E184" s="191"/>
      <c r="F184" s="97">
        <f>'CSA Wrksht'!W16</f>
        <v>0</v>
      </c>
      <c r="G184" s="168">
        <f t="shared" ref="G184" si="73">D184*F184</f>
        <v>0</v>
      </c>
      <c r="H184" s="193"/>
      <c r="I184" s="169">
        <f t="shared" ref="I184" si="74">ROUND(G184-H184,2)</f>
        <v>0</v>
      </c>
      <c r="J184" s="192" t="str">
        <f t="shared" ref="J184" si="75">IF(E184="","XXXXXXXXXX",ROUND(E184-H184,2))</f>
        <v>XXXXXXXXXX</v>
      </c>
      <c r="K184" s="193"/>
      <c r="L184" s="163">
        <f t="shared" ref="L184" si="76">IF(D184="",0,IF(D184=0,0,K184/D184))</f>
        <v>0</v>
      </c>
    </row>
    <row r="185" spans="1:12" s="182" customFormat="1" x14ac:dyDescent="0.35">
      <c r="A185" s="245">
        <f>'CSA Wrksht'!A28</f>
        <v>29</v>
      </c>
      <c r="B185" s="174" t="str">
        <f>'CSA Wrksht'!B28</f>
        <v>Aftercare -  Individual</v>
      </c>
      <c r="C185" s="289" t="str">
        <f>'CSA Wrksht'!F28</f>
        <v>Hours</v>
      </c>
      <c r="D185" s="240">
        <f>VLOOKUP(B185,'CS and Rates'!$B$1:$D$77,3,FALSE)</f>
        <v>62.57</v>
      </c>
      <c r="E185" s="191"/>
      <c r="F185" s="97">
        <f>'CSA Wrksht'!W28</f>
        <v>0</v>
      </c>
      <c r="G185" s="168">
        <f t="shared" si="69"/>
        <v>0</v>
      </c>
      <c r="H185" s="193"/>
      <c r="I185" s="169">
        <f t="shared" si="70"/>
        <v>0</v>
      </c>
      <c r="J185" s="192" t="str">
        <f t="shared" si="71"/>
        <v>XXXXXXXXXX</v>
      </c>
      <c r="K185" s="193"/>
      <c r="L185" s="163">
        <f t="shared" si="72"/>
        <v>0</v>
      </c>
    </row>
    <row r="186" spans="1:12" s="182" customFormat="1" x14ac:dyDescent="0.35">
      <c r="A186" s="245">
        <f>'CSA Wrksht'!A29</f>
        <v>43</v>
      </c>
      <c r="B186" s="174" t="str">
        <f>'CSA Wrksht'!B29</f>
        <v>Aftercare - Group</v>
      </c>
      <c r="C186" s="289" t="str">
        <f>'CSA Wrksht'!F29</f>
        <v>Hours</v>
      </c>
      <c r="D186" s="240">
        <f>VLOOKUP(B186,'CS and Rates'!$B$1:$D$77,3,FALSE)</f>
        <v>15.64</v>
      </c>
      <c r="E186" s="191"/>
      <c r="F186" s="97">
        <f>'CSA Wrksht'!W29</f>
        <v>0</v>
      </c>
      <c r="G186" s="168">
        <f t="shared" ref="G186:G204" si="77">D186*F186</f>
        <v>0</v>
      </c>
      <c r="H186" s="193"/>
      <c r="I186" s="169">
        <f t="shared" ref="I186:I204" si="78">ROUND(G186-H186,2)</f>
        <v>0</v>
      </c>
      <c r="J186" s="192" t="str">
        <f t="shared" ref="J186:J204" si="79">IF(E186="","XXXXXXXXXX",ROUND(E186-H186,2))</f>
        <v>XXXXXXXXXX</v>
      </c>
      <c r="K186" s="193"/>
      <c r="L186" s="163">
        <f t="shared" ref="L186:L204" si="80">IF(D186="",0,IF(D186=0,0,K186/D186))</f>
        <v>0</v>
      </c>
    </row>
    <row r="187" spans="1:12" s="182" customFormat="1" x14ac:dyDescent="0.35">
      <c r="A187" s="245">
        <f>'CSA Wrksht'!A30</f>
        <v>1</v>
      </c>
      <c r="B187" s="174" t="str">
        <f>'CSA Wrksht'!B30</f>
        <v>Assessment</v>
      </c>
      <c r="C187" s="289" t="str">
        <f>'CSA Wrksht'!F30</f>
        <v>Hours</v>
      </c>
      <c r="D187" s="240">
        <f>VLOOKUP(B187,'CS and Rates'!$B$1:$D$77,3,FALSE)</f>
        <v>89.4</v>
      </c>
      <c r="E187" s="191"/>
      <c r="F187" s="97">
        <f>'CSA Wrksht'!W30</f>
        <v>0</v>
      </c>
      <c r="G187" s="168">
        <f t="shared" si="77"/>
        <v>0</v>
      </c>
      <c r="H187" s="193"/>
      <c r="I187" s="169">
        <f t="shared" si="78"/>
        <v>0</v>
      </c>
      <c r="J187" s="192" t="str">
        <f t="shared" si="79"/>
        <v>XXXXXXXXXX</v>
      </c>
      <c r="K187" s="193"/>
      <c r="L187" s="163">
        <f t="shared" si="80"/>
        <v>0</v>
      </c>
    </row>
    <row r="188" spans="1:12" s="182" customFormat="1" x14ac:dyDescent="0.35">
      <c r="A188" s="245">
        <f>'CSA Wrksht'!A31</f>
        <v>2</v>
      </c>
      <c r="B188" s="174" t="str">
        <f>'CSA Wrksht'!B31</f>
        <v>Case Management</v>
      </c>
      <c r="C188" s="289" t="str">
        <f>'CSA Wrksht'!F31</f>
        <v>Hours</v>
      </c>
      <c r="D188" s="240">
        <f>VLOOKUP(B188,'CS and Rates'!$B$1:$D$77,3,FALSE)</f>
        <v>71.12</v>
      </c>
      <c r="E188" s="191"/>
      <c r="F188" s="97">
        <f>'CSA Wrksht'!W31</f>
        <v>0</v>
      </c>
      <c r="G188" s="168">
        <f t="shared" si="77"/>
        <v>0</v>
      </c>
      <c r="H188" s="193"/>
      <c r="I188" s="169">
        <f t="shared" si="78"/>
        <v>0</v>
      </c>
      <c r="J188" s="192" t="str">
        <f t="shared" si="79"/>
        <v>XXXXXXXXXX</v>
      </c>
      <c r="K188" s="193"/>
      <c r="L188" s="163">
        <f t="shared" si="80"/>
        <v>0</v>
      </c>
    </row>
    <row r="189" spans="1:12" s="182" customFormat="1" x14ac:dyDescent="0.35">
      <c r="A189" s="245">
        <f>'CSA Wrksht'!A32</f>
        <v>5</v>
      </c>
      <c r="B189" s="174" t="str">
        <f>'CSA Wrksht'!B32</f>
        <v>Day Care Services</v>
      </c>
      <c r="C189" s="289" t="str">
        <f>'CSA Wrksht'!F32</f>
        <v>Hours</v>
      </c>
      <c r="D189" s="240">
        <f>VLOOKUP(B189,'CS and Rates'!$B$1:$D$77,3,FALSE)</f>
        <v>52.42</v>
      </c>
      <c r="E189" s="191"/>
      <c r="F189" s="97">
        <f>'CSA Wrksht'!W32</f>
        <v>0</v>
      </c>
      <c r="G189" s="168">
        <f t="shared" si="77"/>
        <v>0</v>
      </c>
      <c r="H189" s="193"/>
      <c r="I189" s="169">
        <f t="shared" si="78"/>
        <v>0</v>
      </c>
      <c r="J189" s="192" t="str">
        <f t="shared" si="79"/>
        <v>XXXXXXXXXX</v>
      </c>
      <c r="K189" s="193"/>
      <c r="L189" s="163">
        <f t="shared" si="80"/>
        <v>0</v>
      </c>
    </row>
    <row r="190" spans="1:12" s="182" customFormat="1" x14ac:dyDescent="0.35">
      <c r="A190" s="245">
        <f>'CSA Wrksht'!A33</f>
        <v>6</v>
      </c>
      <c r="B190" s="174" t="str">
        <f>'CSA Wrksht'!B33</f>
        <v>Day Treatment</v>
      </c>
      <c r="C190" s="289" t="str">
        <f>'CSA Wrksht'!F33</f>
        <v>Days</v>
      </c>
      <c r="D190" s="240">
        <f>VLOOKUP(B190,'CS and Rates'!$B$1:$D$77,3,FALSE)</f>
        <v>52.42</v>
      </c>
      <c r="E190" s="191"/>
      <c r="F190" s="97">
        <f>'CSA Wrksht'!W33</f>
        <v>0</v>
      </c>
      <c r="G190" s="168">
        <f t="shared" si="77"/>
        <v>0</v>
      </c>
      <c r="H190" s="193"/>
      <c r="I190" s="169">
        <f t="shared" si="78"/>
        <v>0</v>
      </c>
      <c r="J190" s="192" t="str">
        <f t="shared" si="79"/>
        <v>XXXXXXXXXX</v>
      </c>
      <c r="K190" s="193"/>
      <c r="L190" s="163">
        <f t="shared" si="80"/>
        <v>0</v>
      </c>
    </row>
    <row r="191" spans="1:12" s="182" customFormat="1" x14ac:dyDescent="0.35">
      <c r="A191" s="245">
        <f>'CSA Wrksht'!A35</f>
        <v>28</v>
      </c>
      <c r="B191" s="174" t="str">
        <f>'CSA Wrksht'!B35</f>
        <v>Incidental Expenses</v>
      </c>
      <c r="C191" s="289" t="str">
        <f>'CSA Wrksht'!F35</f>
        <v>1 Unit = $1.00</v>
      </c>
      <c r="D191" s="240">
        <f>VLOOKUP(B191,'CS and Rates'!$B$1:$D$77,3,FALSE)</f>
        <v>1</v>
      </c>
      <c r="E191" s="191"/>
      <c r="F191" s="97">
        <f>'CSA Wrksht'!W35</f>
        <v>0</v>
      </c>
      <c r="G191" s="168">
        <f t="shared" si="77"/>
        <v>0</v>
      </c>
      <c r="H191" s="193"/>
      <c r="I191" s="169">
        <f t="shared" si="78"/>
        <v>0</v>
      </c>
      <c r="J191" s="192" t="str">
        <f t="shared" si="79"/>
        <v>XXXXXXXXXX</v>
      </c>
      <c r="K191" s="193"/>
      <c r="L191" s="163">
        <f t="shared" si="80"/>
        <v>0</v>
      </c>
    </row>
    <row r="192" spans="1:12" s="182" customFormat="1" x14ac:dyDescent="0.35">
      <c r="A192" s="245">
        <f>'CSA Wrksht'!A36</f>
        <v>30</v>
      </c>
      <c r="B192" s="174" t="str">
        <f>'CSA Wrksht'!B36</f>
        <v>Information and Referal</v>
      </c>
      <c r="C192" s="289" t="str">
        <f>'CSA Wrksht'!F36</f>
        <v>Hours</v>
      </c>
      <c r="D192" s="240">
        <f>VLOOKUP(B192,'CS and Rates'!$B$1:$D$77,3,FALSE)</f>
        <v>32.03</v>
      </c>
      <c r="E192" s="191"/>
      <c r="F192" s="97">
        <f>'CSA Wrksht'!W36</f>
        <v>0</v>
      </c>
      <c r="G192" s="168">
        <f t="shared" si="77"/>
        <v>0</v>
      </c>
      <c r="H192" s="193"/>
      <c r="I192" s="169">
        <f t="shared" si="78"/>
        <v>0</v>
      </c>
      <c r="J192" s="192" t="str">
        <f t="shared" si="79"/>
        <v>XXXXXXXXXX</v>
      </c>
      <c r="K192" s="193"/>
      <c r="L192" s="163">
        <f t="shared" si="80"/>
        <v>0</v>
      </c>
    </row>
    <row r="193" spans="1:12" s="182" customFormat="1" x14ac:dyDescent="0.35">
      <c r="A193" s="245">
        <f>'CSA Wrksht'!A37</f>
        <v>8</v>
      </c>
      <c r="B193" s="174" t="str">
        <f>'CSA Wrksht'!B37</f>
        <v>In-Home &amp; On Site</v>
      </c>
      <c r="C193" s="289" t="str">
        <f>'CSA Wrksht'!F37</f>
        <v>Hours</v>
      </c>
      <c r="D193" s="240">
        <f>VLOOKUP(B193,'CS and Rates'!$B$1:$D$77,3,FALSE)</f>
        <v>84.53</v>
      </c>
      <c r="E193" s="191"/>
      <c r="F193" s="97">
        <f>'CSA Wrksht'!W37</f>
        <v>0</v>
      </c>
      <c r="G193" s="168">
        <f t="shared" si="77"/>
        <v>0</v>
      </c>
      <c r="H193" s="193"/>
      <c r="I193" s="169">
        <f t="shared" si="78"/>
        <v>0</v>
      </c>
      <c r="J193" s="192" t="str">
        <f t="shared" si="79"/>
        <v>XXXXXXXXXX</v>
      </c>
      <c r="K193" s="193"/>
      <c r="L193" s="163">
        <f t="shared" si="80"/>
        <v>0</v>
      </c>
    </row>
    <row r="194" spans="1:12" s="182" customFormat="1" x14ac:dyDescent="0.35">
      <c r="A194" s="245">
        <f>'CSA Wrksht'!A40</f>
        <v>12</v>
      </c>
      <c r="B194" s="174" t="str">
        <f>'CSA Wrksht'!B40</f>
        <v>Medical Services</v>
      </c>
      <c r="C194" s="289" t="str">
        <f>'CSA Wrksht'!F40</f>
        <v>Hours</v>
      </c>
      <c r="D194" s="240">
        <f>VLOOKUP(B194,'CS and Rates'!$B$1:$D$77,3,FALSE)</f>
        <v>378.79</v>
      </c>
      <c r="E194" s="191"/>
      <c r="F194" s="97">
        <f>'CSA Wrksht'!W40</f>
        <v>0</v>
      </c>
      <c r="G194" s="168">
        <f t="shared" si="77"/>
        <v>0</v>
      </c>
      <c r="H194" s="193"/>
      <c r="I194" s="169">
        <f t="shared" si="78"/>
        <v>0</v>
      </c>
      <c r="J194" s="192" t="str">
        <f t="shared" si="79"/>
        <v>XXXXXXXXXX</v>
      </c>
      <c r="K194" s="193"/>
      <c r="L194" s="163">
        <f t="shared" si="80"/>
        <v>0</v>
      </c>
    </row>
    <row r="195" spans="1:12" s="182" customFormat="1" x14ac:dyDescent="0.35">
      <c r="A195" s="245">
        <f>'CSA Wrksht'!A41</f>
        <v>13</v>
      </c>
      <c r="B195" s="174" t="str">
        <f>'CSA Wrksht'!B41</f>
        <v>Medication-Assisted Treatment</v>
      </c>
      <c r="C195" s="289" t="str">
        <f>'CSA Wrksht'!F41</f>
        <v>Dosage</v>
      </c>
      <c r="D195" s="240">
        <f>VLOOKUP(B195,'CS and Rates'!$B$1:$D$77,3,FALSE)</f>
        <v>8.8000000000000007</v>
      </c>
      <c r="E195" s="191"/>
      <c r="F195" s="97">
        <f>'CSA Wrksht'!W41</f>
        <v>0</v>
      </c>
      <c r="G195" s="168">
        <f t="shared" si="77"/>
        <v>0</v>
      </c>
      <c r="H195" s="193"/>
      <c r="I195" s="169">
        <f t="shared" si="78"/>
        <v>0</v>
      </c>
      <c r="J195" s="192" t="str">
        <f t="shared" si="79"/>
        <v>XXXXXXXXXX</v>
      </c>
      <c r="K195" s="193"/>
      <c r="L195" s="163">
        <f t="shared" si="80"/>
        <v>0</v>
      </c>
    </row>
    <row r="196" spans="1:12" s="182" customFormat="1" x14ac:dyDescent="0.35">
      <c r="A196" s="245">
        <f>'CSA Wrksht'!A42</f>
        <v>35</v>
      </c>
      <c r="B196" s="174" t="str">
        <f>'CSA Wrksht'!B42</f>
        <v>Outpatient - Group</v>
      </c>
      <c r="C196" s="289" t="str">
        <f>'CSA Wrksht'!F42</f>
        <v>Hours</v>
      </c>
      <c r="D196" s="240">
        <f>VLOOKUP(B196,'CS and Rates'!$B$1:$D$77,3,FALSE)</f>
        <v>22.44</v>
      </c>
      <c r="E196" s="191"/>
      <c r="F196" s="97">
        <f>'CSA Wrksht'!W42</f>
        <v>0</v>
      </c>
      <c r="G196" s="168">
        <f t="shared" si="77"/>
        <v>0</v>
      </c>
      <c r="H196" s="193"/>
      <c r="I196" s="169">
        <f t="shared" si="78"/>
        <v>0</v>
      </c>
      <c r="J196" s="192" t="str">
        <f t="shared" si="79"/>
        <v>XXXXXXXXXX</v>
      </c>
      <c r="K196" s="193"/>
      <c r="L196" s="163">
        <f t="shared" si="80"/>
        <v>0</v>
      </c>
    </row>
    <row r="197" spans="1:12" s="182" customFormat="1" x14ac:dyDescent="0.35">
      <c r="A197" s="245">
        <f>'CSA Wrksht'!A43</f>
        <v>14</v>
      </c>
      <c r="B197" s="174" t="str">
        <f>'CSA Wrksht'!B43</f>
        <v>Outpatient - Individual</v>
      </c>
      <c r="C197" s="289" t="str">
        <f>'CSA Wrksht'!F43</f>
        <v>Hours</v>
      </c>
      <c r="D197" s="240">
        <f>VLOOKUP(B197,'CS and Rates'!$B$1:$D$77,3,FALSE)</f>
        <v>89.76</v>
      </c>
      <c r="E197" s="191"/>
      <c r="F197" s="97">
        <f>'CSA Wrksht'!W43</f>
        <v>0</v>
      </c>
      <c r="G197" s="168">
        <f t="shared" si="77"/>
        <v>0</v>
      </c>
      <c r="H197" s="193"/>
      <c r="I197" s="169">
        <f t="shared" si="78"/>
        <v>0</v>
      </c>
      <c r="J197" s="192" t="str">
        <f t="shared" si="79"/>
        <v>XXXXXXXXXX</v>
      </c>
      <c r="K197" s="193"/>
      <c r="L197" s="163">
        <f t="shared" si="80"/>
        <v>0</v>
      </c>
    </row>
    <row r="198" spans="1:12" s="182" customFormat="1" x14ac:dyDescent="0.35">
      <c r="A198" s="245">
        <f>'CSA Wrksht'!A44</f>
        <v>15</v>
      </c>
      <c r="B198" s="174" t="str">
        <f>'CSA Wrksht'!B44</f>
        <v>Outreach (Client Specific)</v>
      </c>
      <c r="C198" s="289" t="str">
        <f>'CSA Wrksht'!F44</f>
        <v>Hours</v>
      </c>
      <c r="D198" s="240">
        <f>VLOOKUP(B198,'CS and Rates'!$B$1:$D$77,3,FALSE)</f>
        <v>57.62</v>
      </c>
      <c r="E198" s="191"/>
      <c r="F198" s="97">
        <f>'CSA Wrksht'!W44</f>
        <v>0</v>
      </c>
      <c r="G198" s="168">
        <f t="shared" si="77"/>
        <v>0</v>
      </c>
      <c r="H198" s="193"/>
      <c r="I198" s="169">
        <f t="shared" si="78"/>
        <v>0</v>
      </c>
      <c r="J198" s="192" t="str">
        <f t="shared" si="79"/>
        <v>XXXXXXXXXX</v>
      </c>
      <c r="K198" s="193"/>
      <c r="L198" s="163">
        <f t="shared" si="80"/>
        <v>0</v>
      </c>
    </row>
    <row r="199" spans="1:12" s="182" customFormat="1" x14ac:dyDescent="0.35">
      <c r="A199" s="245">
        <f>'CSA Wrksht'!A45</f>
        <v>15</v>
      </c>
      <c r="B199" s="174" t="str">
        <f>'CSA Wrksht'!B45</f>
        <v>Outreach (Non-Client Specific)</v>
      </c>
      <c r="C199" s="289" t="str">
        <f>'CSA Wrksht'!F45</f>
        <v>Hours</v>
      </c>
      <c r="D199" s="240">
        <f>VLOOKUP(B199,'CS and Rates'!$B$1:$D$77,3,FALSE)</f>
        <v>57.62</v>
      </c>
      <c r="E199" s="191"/>
      <c r="F199" s="97">
        <f>'CSA Wrksht'!W45</f>
        <v>0</v>
      </c>
      <c r="G199" s="168">
        <f t="shared" si="77"/>
        <v>0</v>
      </c>
      <c r="H199" s="193"/>
      <c r="I199" s="169">
        <f t="shared" si="78"/>
        <v>0</v>
      </c>
      <c r="J199" s="192" t="str">
        <f t="shared" si="79"/>
        <v>XXXXXXXXXX</v>
      </c>
      <c r="K199" s="193"/>
      <c r="L199" s="163">
        <f t="shared" si="80"/>
        <v>0</v>
      </c>
    </row>
    <row r="200" spans="1:12" s="182" customFormat="1" x14ac:dyDescent="0.35">
      <c r="A200" s="245">
        <f>'CSA Wrksht'!A46</f>
        <v>47</v>
      </c>
      <c r="B200" s="174" t="str">
        <f>'CSA Wrksht'!B46</f>
        <v>Recovery Support - Group</v>
      </c>
      <c r="C200" s="289" t="str">
        <f>'CSA Wrksht'!F46</f>
        <v>Hours</v>
      </c>
      <c r="D200" s="240">
        <f>VLOOKUP(B200,'CS and Rates'!$B$1:$D$77,3,FALSE)</f>
        <v>15.1</v>
      </c>
      <c r="E200" s="191"/>
      <c r="F200" s="97">
        <f>'CSA Wrksht'!W46</f>
        <v>0</v>
      </c>
      <c r="G200" s="168">
        <f t="shared" si="77"/>
        <v>0</v>
      </c>
      <c r="H200" s="193"/>
      <c r="I200" s="169">
        <f t="shared" si="78"/>
        <v>0</v>
      </c>
      <c r="J200" s="192" t="str">
        <f t="shared" si="79"/>
        <v>XXXXXXXXXX</v>
      </c>
      <c r="K200" s="193"/>
      <c r="L200" s="163">
        <f t="shared" si="80"/>
        <v>0</v>
      </c>
    </row>
    <row r="201" spans="1:12" s="182" customFormat="1" x14ac:dyDescent="0.35">
      <c r="A201" s="245">
        <f>'CSA Wrksht'!A47</f>
        <v>46</v>
      </c>
      <c r="B201" s="174" t="str">
        <f>'CSA Wrksht'!B47</f>
        <v>Recovery Support - Individual</v>
      </c>
      <c r="C201" s="289" t="str">
        <f>'CSA Wrksht'!F47</f>
        <v>Hours</v>
      </c>
      <c r="D201" s="240">
        <f>VLOOKUP(B201,'CS and Rates'!$B$1:$D$77,3,FALSE)</f>
        <v>60.41</v>
      </c>
      <c r="E201" s="191"/>
      <c r="F201" s="97">
        <f>'CSA Wrksht'!W47</f>
        <v>0</v>
      </c>
      <c r="G201" s="168">
        <f t="shared" si="77"/>
        <v>0</v>
      </c>
      <c r="H201" s="193"/>
      <c r="I201" s="169">
        <f t="shared" si="78"/>
        <v>0</v>
      </c>
      <c r="J201" s="192" t="str">
        <f t="shared" si="79"/>
        <v>XXXXXXXXXX</v>
      </c>
      <c r="K201" s="193"/>
      <c r="L201" s="163">
        <f t="shared" si="80"/>
        <v>0</v>
      </c>
    </row>
    <row r="202" spans="1:12" s="182" customFormat="1" x14ac:dyDescent="0.35">
      <c r="A202" s="245">
        <f>'CSA Wrksht'!A49</f>
        <v>25</v>
      </c>
      <c r="B202" s="174" t="str">
        <f>'CSA Wrksht'!B49</f>
        <v>Supported Employment</v>
      </c>
      <c r="C202" s="289" t="str">
        <f>'CSA Wrksht'!F49</f>
        <v>Hours</v>
      </c>
      <c r="D202" s="240">
        <f>VLOOKUP(B202,'CS and Rates'!$B$1:$D$77,3,FALSE)</f>
        <v>67.62</v>
      </c>
      <c r="E202" s="191"/>
      <c r="F202" s="97">
        <f>'CSA Wrksht'!W49</f>
        <v>0</v>
      </c>
      <c r="G202" s="168">
        <f t="shared" si="77"/>
        <v>0</v>
      </c>
      <c r="H202" s="193"/>
      <c r="I202" s="169">
        <f t="shared" si="78"/>
        <v>0</v>
      </c>
      <c r="J202" s="192" t="str">
        <f t="shared" si="79"/>
        <v>XXXXXXXXXX</v>
      </c>
      <c r="K202" s="193"/>
      <c r="L202" s="163">
        <f t="shared" si="80"/>
        <v>0</v>
      </c>
    </row>
    <row r="203" spans="1:12" s="182" customFormat="1" x14ac:dyDescent="0.35">
      <c r="A203" s="245">
        <f>'CSA Wrksht'!A50</f>
        <v>26</v>
      </c>
      <c r="B203" s="174" t="str">
        <f>'CSA Wrksht'!B50</f>
        <v>Supportive Housing/Living</v>
      </c>
      <c r="C203" s="289" t="str">
        <f>'CSA Wrksht'!F50</f>
        <v>Hours</v>
      </c>
      <c r="D203" s="240">
        <f>VLOOKUP(B203,'CS and Rates'!$B$1:$D$77,3,FALSE)</f>
        <v>70.38</v>
      </c>
      <c r="E203" s="191"/>
      <c r="F203" s="97">
        <f>'CSA Wrksht'!W50</f>
        <v>0</v>
      </c>
      <c r="G203" s="168">
        <f t="shared" si="77"/>
        <v>0</v>
      </c>
      <c r="H203" s="193"/>
      <c r="I203" s="169">
        <f t="shared" si="78"/>
        <v>0</v>
      </c>
      <c r="J203" s="192" t="str">
        <f t="shared" si="79"/>
        <v>XXXXXXXXXX</v>
      </c>
      <c r="K203" s="193"/>
      <c r="L203" s="163">
        <f t="shared" si="80"/>
        <v>0</v>
      </c>
    </row>
    <row r="204" spans="1:12" s="182" customFormat="1" x14ac:dyDescent="0.35">
      <c r="A204" s="245">
        <f>'CSA Wrksht'!A67</f>
        <v>4</v>
      </c>
      <c r="B204" s="174" t="str">
        <f>'CSA Wrksht'!B67</f>
        <v>Crisis Support/Emergency - Client Specific</v>
      </c>
      <c r="C204" s="289" t="str">
        <f>'CSA Wrksht'!F67</f>
        <v>Hours</v>
      </c>
      <c r="D204" s="240">
        <f>VLOOKUP(B204,'CS and Rates'!$B$1:$D$77,3,FALSE)</f>
        <v>66.34</v>
      </c>
      <c r="E204" s="191"/>
      <c r="F204" s="97">
        <f>'CSA Wrksht'!W67</f>
        <v>0</v>
      </c>
      <c r="G204" s="168">
        <f t="shared" si="77"/>
        <v>0</v>
      </c>
      <c r="H204" s="193"/>
      <c r="I204" s="169">
        <f t="shared" si="78"/>
        <v>0</v>
      </c>
      <c r="J204" s="192" t="str">
        <f t="shared" si="79"/>
        <v>XXXXXXXXXX</v>
      </c>
      <c r="K204" s="193"/>
      <c r="L204" s="163">
        <f t="shared" si="80"/>
        <v>0</v>
      </c>
    </row>
    <row r="205" spans="1:12" s="182" customFormat="1" x14ac:dyDescent="0.35">
      <c r="A205" s="245">
        <f>'CSA Wrksht'!A68</f>
        <v>4</v>
      </c>
      <c r="B205" s="174" t="str">
        <f>'CSA Wrksht'!B68</f>
        <v>Crisis Support/Emergency - Non-Client Specific</v>
      </c>
      <c r="C205" s="289" t="str">
        <f>'CSA Wrksht'!F68</f>
        <v>Hours</v>
      </c>
      <c r="D205" s="240">
        <f>VLOOKUP(B205,'CS and Rates'!$B$1:$D$77,3,FALSE)</f>
        <v>66.34</v>
      </c>
      <c r="E205" s="191"/>
      <c r="F205" s="97">
        <f>'CSA Wrksht'!W68</f>
        <v>0</v>
      </c>
      <c r="G205" s="168">
        <f t="shared" ref="G205:G207" si="81">D205*F205</f>
        <v>0</v>
      </c>
      <c r="H205" s="193"/>
      <c r="I205" s="169">
        <f t="shared" ref="I205:I207" si="82">ROUND(G205-H205,2)</f>
        <v>0</v>
      </c>
      <c r="J205" s="192" t="str">
        <f t="shared" ref="J205:J207" si="83">IF(E205="","XXXXXXXXXX",ROUND(E205-H205,2))</f>
        <v>XXXXXXXXXX</v>
      </c>
      <c r="K205" s="193"/>
      <c r="L205" s="163">
        <f t="shared" ref="L205:L207" si="84">IF(D205="",0,IF(D205=0,0,K205/D205))</f>
        <v>0</v>
      </c>
    </row>
    <row r="206" spans="1:12" s="182" customFormat="1" x14ac:dyDescent="0.35">
      <c r="A206" s="245">
        <f>'CSA Wrksht'!A69</f>
        <v>32</v>
      </c>
      <c r="B206" s="174" t="str">
        <f>'CSA Wrksht'!B69</f>
        <v>Outpatient Detoxification</v>
      </c>
      <c r="C206" s="289" t="str">
        <f>'CSA Wrksht'!F69</f>
        <v>Hours</v>
      </c>
      <c r="D206" s="240">
        <f>VLOOKUP(B206,'CS and Rates'!$B$1:$D$77,3,FALSE)</f>
        <v>107.29</v>
      </c>
      <c r="E206" s="191"/>
      <c r="F206" s="97">
        <f>'CSA Wrksht'!W69</f>
        <v>0</v>
      </c>
      <c r="G206" s="168">
        <f t="shared" si="81"/>
        <v>0</v>
      </c>
      <c r="H206" s="193"/>
      <c r="I206" s="169">
        <f t="shared" si="82"/>
        <v>0</v>
      </c>
      <c r="J206" s="192" t="str">
        <f t="shared" si="83"/>
        <v>XXXXXXXXXX</v>
      </c>
      <c r="K206" s="193"/>
      <c r="L206" s="163">
        <f t="shared" si="84"/>
        <v>0</v>
      </c>
    </row>
    <row r="207" spans="1:12" s="182" customFormat="1" x14ac:dyDescent="0.35">
      <c r="A207" s="245">
        <f>'CSA Wrksht'!A70</f>
        <v>24</v>
      </c>
      <c r="B207" s="174" t="str">
        <f>'CSA Wrksht'!B70</f>
        <v>Substance Abuse Detoxification</v>
      </c>
      <c r="C207" s="289" t="str">
        <f>'CSA Wrksht'!F70</f>
        <v>Days</v>
      </c>
      <c r="D207" s="240">
        <f>VLOOKUP(B207,'CS and Rates'!$B$1:$D$77,3,FALSE)</f>
        <v>319.79000000000002</v>
      </c>
      <c r="E207" s="191"/>
      <c r="F207" s="97">
        <f>'CSA Wrksht'!W70</f>
        <v>0</v>
      </c>
      <c r="G207" s="168">
        <f t="shared" si="81"/>
        <v>0</v>
      </c>
      <c r="H207" s="193"/>
      <c r="I207" s="169">
        <f t="shared" si="82"/>
        <v>0</v>
      </c>
      <c r="J207" s="192" t="str">
        <f t="shared" si="83"/>
        <v>XXXXXXXXXX</v>
      </c>
      <c r="K207" s="193"/>
      <c r="L207" s="163">
        <f t="shared" si="84"/>
        <v>0</v>
      </c>
    </row>
    <row r="208" spans="1:12" s="182" customFormat="1" x14ac:dyDescent="0.35">
      <c r="A208" s="245">
        <f>'CSA Wrksht'!A61</f>
        <v>0</v>
      </c>
      <c r="B208" s="174">
        <f>'CSA Wrksht'!B61</f>
        <v>0</v>
      </c>
      <c r="C208" s="289">
        <f>'CSA Wrksht'!F61</f>
        <v>0</v>
      </c>
      <c r="D208" s="190"/>
      <c r="E208" s="191"/>
      <c r="F208" s="97">
        <f>'CSA Wrksht'!W61</f>
        <v>0</v>
      </c>
      <c r="G208" s="168">
        <f t="shared" si="69"/>
        <v>0</v>
      </c>
      <c r="H208" s="193"/>
      <c r="I208" s="169">
        <f t="shared" si="70"/>
        <v>0</v>
      </c>
      <c r="J208" s="192" t="str">
        <f t="shared" si="71"/>
        <v>XXXXXXXXXX</v>
      </c>
      <c r="K208" s="193"/>
      <c r="L208" s="163">
        <f t="shared" si="72"/>
        <v>0</v>
      </c>
    </row>
    <row r="209" spans="1:12" s="182" customFormat="1" x14ac:dyDescent="0.35">
      <c r="A209" s="245">
        <f>'CSA Wrksht'!A62</f>
        <v>0</v>
      </c>
      <c r="B209" s="174">
        <f>'CSA Wrksht'!B62</f>
        <v>0</v>
      </c>
      <c r="C209" s="289">
        <f>'CSA Wrksht'!F62</f>
        <v>0</v>
      </c>
      <c r="D209" s="190"/>
      <c r="E209" s="191"/>
      <c r="F209" s="97">
        <f>'CSA Wrksht'!W62</f>
        <v>0</v>
      </c>
      <c r="G209" s="168">
        <f t="shared" ref="G209" si="85">D209*F209</f>
        <v>0</v>
      </c>
      <c r="H209" s="193"/>
      <c r="I209" s="169">
        <f t="shared" ref="I209" si="86">ROUND(G209-H209,2)</f>
        <v>0</v>
      </c>
      <c r="J209" s="192" t="str">
        <f t="shared" ref="J209" si="87">IF(E209="","XXXXXXXXXX",ROUND(E209-H209,2))</f>
        <v>XXXXXXXXXX</v>
      </c>
      <c r="K209" s="193"/>
      <c r="L209" s="163">
        <f t="shared" ref="L209" si="88">IF(D209="",0,IF(D209=0,0,K209/D209))</f>
        <v>0</v>
      </c>
    </row>
    <row r="210" spans="1:12" s="182" customFormat="1" ht="5.5" customHeight="1" x14ac:dyDescent="0.35">
      <c r="A210" s="187"/>
      <c r="B210" s="188"/>
      <c r="C210" s="188"/>
      <c r="D210" s="189"/>
      <c r="J210" s="194"/>
    </row>
    <row r="211" spans="1:12" s="182" customFormat="1" ht="15" thickBot="1" x14ac:dyDescent="0.4">
      <c r="A211" s="195" t="s">
        <v>289</v>
      </c>
      <c r="B211" s="196" t="str">
        <f>B182</f>
        <v>State Opioid Response Disc Grant-Child Welfare - MSSOW</v>
      </c>
      <c r="C211" s="196"/>
      <c r="D211" s="197"/>
      <c r="E211" s="198"/>
      <c r="F211" s="235">
        <f>SUM(F183:F209)</f>
        <v>0</v>
      </c>
      <c r="G211" s="236">
        <f>SUM(G183:G209)</f>
        <v>0</v>
      </c>
      <c r="H211" s="236">
        <f>SUM(H183:H209)</f>
        <v>0</v>
      </c>
      <c r="I211" s="236">
        <f>SUM(I183:I209)</f>
        <v>0</v>
      </c>
      <c r="J211" s="237">
        <f>ROUND(E211-H211,2)</f>
        <v>0</v>
      </c>
      <c r="K211" s="308">
        <f>SUM(K183:K209)</f>
        <v>0</v>
      </c>
      <c r="L211" s="236">
        <f>SUM(L183:L209)</f>
        <v>0</v>
      </c>
    </row>
    <row r="212" spans="1:12" s="182" customFormat="1" ht="15" thickBot="1" x14ac:dyDescent="0.4">
      <c r="A212" s="187"/>
      <c r="B212" s="188"/>
      <c r="C212" s="188"/>
      <c r="D212" s="189"/>
      <c r="E212" s="238" t="str">
        <f>IF((SUM(E182:E210))&gt;E211,"Please check funding above","")</f>
        <v/>
      </c>
      <c r="F212" s="251"/>
      <c r="G212" s="251"/>
      <c r="H212" s="251"/>
      <c r="I212" s="251"/>
      <c r="J212" s="251"/>
      <c r="K212" s="239">
        <f>MIN(J211,I211)</f>
        <v>0</v>
      </c>
      <c r="L212" s="311" t="s">
        <v>138</v>
      </c>
    </row>
    <row r="213" spans="1:12" s="182" customFormat="1" x14ac:dyDescent="0.35">
      <c r="A213" s="49"/>
      <c r="B213" s="313" t="s">
        <v>508</v>
      </c>
      <c r="C213" s="188"/>
      <c r="D213" s="189"/>
      <c r="E213" s="251"/>
      <c r="F213" s="251"/>
      <c r="G213" s="251"/>
      <c r="H213" s="251"/>
      <c r="I213" s="251"/>
      <c r="J213" s="251"/>
      <c r="K213" s="251"/>
      <c r="L213" s="251"/>
    </row>
    <row r="214" spans="1:12" s="182" customFormat="1" x14ac:dyDescent="0.35">
      <c r="A214" s="245">
        <f>'CSA Wrksht'!A30</f>
        <v>1</v>
      </c>
      <c r="B214" s="174" t="str">
        <f>'CSA Wrksht'!B30</f>
        <v>Assessment</v>
      </c>
      <c r="C214" s="289" t="str">
        <f>'CSA Wrksht'!F30</f>
        <v>Hours</v>
      </c>
      <c r="D214" s="240">
        <f>VLOOKUP(B214,'CS and Rates'!$B$1:$D$77,3,FALSE)</f>
        <v>89.4</v>
      </c>
      <c r="E214" s="191"/>
      <c r="F214" s="97">
        <f>'CSA Wrksht'!X30</f>
        <v>0</v>
      </c>
      <c r="G214" s="168">
        <f t="shared" ref="G214:G225" si="89">D214*F214</f>
        <v>0</v>
      </c>
      <c r="H214" s="193"/>
      <c r="I214" s="169">
        <f t="shared" ref="I214:I225" si="90">ROUND(G214-H214,2)</f>
        <v>0</v>
      </c>
      <c r="J214" s="192" t="str">
        <f t="shared" ref="J214:J225" si="91">IF(E214="","XXXXXXXXXX",ROUND(E214-H214,2))</f>
        <v>XXXXXXXXXX</v>
      </c>
      <c r="K214" s="193"/>
      <c r="L214" s="163">
        <f t="shared" ref="L214:L225" si="92">IF(D214="",0,IF(D214=0,0,K214/D214))</f>
        <v>0</v>
      </c>
    </row>
    <row r="215" spans="1:12" s="182" customFormat="1" x14ac:dyDescent="0.35">
      <c r="A215" s="245">
        <f>'CSA Wrksht'!A31</f>
        <v>2</v>
      </c>
      <c r="B215" s="174" t="str">
        <f>'CSA Wrksht'!B31</f>
        <v>Case Management</v>
      </c>
      <c r="C215" s="289" t="str">
        <f>'CSA Wrksht'!F31</f>
        <v>Hours</v>
      </c>
      <c r="D215" s="240">
        <f>VLOOKUP(B215,'CS and Rates'!$B$1:$D$77,3,FALSE)</f>
        <v>71.12</v>
      </c>
      <c r="E215" s="191"/>
      <c r="F215" s="97">
        <f>'CSA Wrksht'!X31</f>
        <v>0</v>
      </c>
      <c r="G215" s="168">
        <f t="shared" ref="G215:G223" si="93">D215*F215</f>
        <v>0</v>
      </c>
      <c r="H215" s="193"/>
      <c r="I215" s="169">
        <f t="shared" ref="I215:I223" si="94">ROUND(G215-H215,2)</f>
        <v>0</v>
      </c>
      <c r="J215" s="192" t="str">
        <f t="shared" ref="J215:J223" si="95">IF(E215="","XXXXXXXXXX",ROUND(E215-H215,2))</f>
        <v>XXXXXXXXXX</v>
      </c>
      <c r="K215" s="193"/>
      <c r="L215" s="163">
        <f t="shared" ref="L215:L223" si="96">IF(D215="",0,IF(D215=0,0,K215/D215))</f>
        <v>0</v>
      </c>
    </row>
    <row r="216" spans="1:12" s="182" customFormat="1" x14ac:dyDescent="0.35">
      <c r="A216" s="245">
        <f>'CSA Wrksht'!A37</f>
        <v>8</v>
      </c>
      <c r="B216" s="174" t="str">
        <f>'CSA Wrksht'!B37</f>
        <v>In-Home &amp; On Site</v>
      </c>
      <c r="C216" s="289" t="str">
        <f>'CSA Wrksht'!F37</f>
        <v>Hours</v>
      </c>
      <c r="D216" s="240">
        <f>VLOOKUP(B216,'CS and Rates'!$B$1:$D$77,3,FALSE)</f>
        <v>84.53</v>
      </c>
      <c r="E216" s="191"/>
      <c r="F216" s="97">
        <f>'CSA Wrksht'!X37</f>
        <v>0</v>
      </c>
      <c r="G216" s="168">
        <f t="shared" si="93"/>
        <v>0</v>
      </c>
      <c r="H216" s="193"/>
      <c r="I216" s="169">
        <f t="shared" si="94"/>
        <v>0</v>
      </c>
      <c r="J216" s="192" t="str">
        <f t="shared" si="95"/>
        <v>XXXXXXXXXX</v>
      </c>
      <c r="K216" s="193"/>
      <c r="L216" s="163">
        <f t="shared" si="96"/>
        <v>0</v>
      </c>
    </row>
    <row r="217" spans="1:12" s="182" customFormat="1" x14ac:dyDescent="0.35">
      <c r="A217" s="245">
        <f>'CSA Wrksht'!A38</f>
        <v>42</v>
      </c>
      <c r="B217" s="174" t="str">
        <f>'CSA Wrksht'!B38</f>
        <v>Intervention - Group</v>
      </c>
      <c r="C217" s="289" t="str">
        <f>'CSA Wrksht'!F38</f>
        <v>Hours</v>
      </c>
      <c r="D217" s="240">
        <f>VLOOKUP(B217,'CS and Rates'!$B$1:$D$77,3,FALSE)</f>
        <v>18.62</v>
      </c>
      <c r="E217" s="191"/>
      <c r="F217" s="97">
        <f>'CSA Wrksht'!X38</f>
        <v>0</v>
      </c>
      <c r="G217" s="168">
        <f t="shared" si="93"/>
        <v>0</v>
      </c>
      <c r="H217" s="193"/>
      <c r="I217" s="169">
        <f t="shared" si="94"/>
        <v>0</v>
      </c>
      <c r="J217" s="192" t="str">
        <f t="shared" si="95"/>
        <v>XXXXXXXXXX</v>
      </c>
      <c r="K217" s="193"/>
      <c r="L217" s="163">
        <f t="shared" si="96"/>
        <v>0</v>
      </c>
    </row>
    <row r="218" spans="1:12" s="182" customFormat="1" x14ac:dyDescent="0.35">
      <c r="A218" s="245">
        <f>'CSA Wrksht'!A39</f>
        <v>11</v>
      </c>
      <c r="B218" s="174" t="str">
        <f>'CSA Wrksht'!B39</f>
        <v>Intervention - Individual</v>
      </c>
      <c r="C218" s="289" t="str">
        <f>'CSA Wrksht'!F39</f>
        <v>Hours</v>
      </c>
      <c r="D218" s="240">
        <f>VLOOKUP(B218,'CS and Rates'!$B$1:$D$77,3,FALSE)</f>
        <v>74.48</v>
      </c>
      <c r="E218" s="191"/>
      <c r="F218" s="97">
        <f>'CSA Wrksht'!X39</f>
        <v>0</v>
      </c>
      <c r="G218" s="168">
        <f t="shared" si="93"/>
        <v>0</v>
      </c>
      <c r="H218" s="193"/>
      <c r="I218" s="169">
        <f t="shared" si="94"/>
        <v>0</v>
      </c>
      <c r="J218" s="192" t="str">
        <f t="shared" si="95"/>
        <v>XXXXXXXXXX</v>
      </c>
      <c r="K218" s="193"/>
      <c r="L218" s="163">
        <f t="shared" si="96"/>
        <v>0</v>
      </c>
    </row>
    <row r="219" spans="1:12" s="182" customFormat="1" x14ac:dyDescent="0.35">
      <c r="A219" s="245">
        <f>'CSA Wrksht'!A45</f>
        <v>15</v>
      </c>
      <c r="B219" s="174" t="str">
        <f>'CSA Wrksht'!B45</f>
        <v>Outreach (Non-Client Specific)</v>
      </c>
      <c r="C219" s="289" t="str">
        <f>'CSA Wrksht'!F45</f>
        <v>Hours</v>
      </c>
      <c r="D219" s="240">
        <f>VLOOKUP(B219,'CS and Rates'!$B$1:$D$77,3,FALSE)</f>
        <v>57.62</v>
      </c>
      <c r="E219" s="191"/>
      <c r="F219" s="97">
        <f>'CSA Wrksht'!X45</f>
        <v>0</v>
      </c>
      <c r="G219" s="168">
        <f t="shared" si="93"/>
        <v>0</v>
      </c>
      <c r="H219" s="193"/>
      <c r="I219" s="169">
        <f t="shared" si="94"/>
        <v>0</v>
      </c>
      <c r="J219" s="192" t="str">
        <f t="shared" si="95"/>
        <v>XXXXXXXXXX</v>
      </c>
      <c r="K219" s="193"/>
      <c r="L219" s="163">
        <f t="shared" si="96"/>
        <v>0</v>
      </c>
    </row>
    <row r="220" spans="1:12" s="182" customFormat="1" x14ac:dyDescent="0.35">
      <c r="A220" s="245">
        <f>'CSA Wrksht'!A46</f>
        <v>47</v>
      </c>
      <c r="B220" s="174" t="str">
        <f>'CSA Wrksht'!B46</f>
        <v>Recovery Support - Group</v>
      </c>
      <c r="C220" s="289" t="str">
        <f>'CSA Wrksht'!F46</f>
        <v>Hours</v>
      </c>
      <c r="D220" s="240">
        <f>VLOOKUP(B220,'CS and Rates'!$B$1:$D$77,3,FALSE)</f>
        <v>15.1</v>
      </c>
      <c r="E220" s="191"/>
      <c r="F220" s="97">
        <f>'CSA Wrksht'!X46</f>
        <v>0</v>
      </c>
      <c r="G220" s="168">
        <f t="shared" si="93"/>
        <v>0</v>
      </c>
      <c r="H220" s="193"/>
      <c r="I220" s="169">
        <f t="shared" si="94"/>
        <v>0</v>
      </c>
      <c r="J220" s="192" t="str">
        <f t="shared" si="95"/>
        <v>XXXXXXXXXX</v>
      </c>
      <c r="K220" s="193"/>
      <c r="L220" s="163">
        <f t="shared" si="96"/>
        <v>0</v>
      </c>
    </row>
    <row r="221" spans="1:12" s="182" customFormat="1" x14ac:dyDescent="0.35">
      <c r="A221" s="245">
        <f>'CSA Wrksht'!A47</f>
        <v>46</v>
      </c>
      <c r="B221" s="174" t="str">
        <f>'CSA Wrksht'!B47</f>
        <v>Recovery Support - Individual</v>
      </c>
      <c r="C221" s="289" t="str">
        <f>'CSA Wrksht'!F47</f>
        <v>Hours</v>
      </c>
      <c r="D221" s="240">
        <f>VLOOKUP(B221,'CS and Rates'!$B$1:$D$77,3,FALSE)</f>
        <v>60.41</v>
      </c>
      <c r="E221" s="191"/>
      <c r="F221" s="97">
        <f>'CSA Wrksht'!X47</f>
        <v>0</v>
      </c>
      <c r="G221" s="168">
        <f t="shared" si="93"/>
        <v>0</v>
      </c>
      <c r="H221" s="193"/>
      <c r="I221" s="169">
        <f t="shared" si="94"/>
        <v>0</v>
      </c>
      <c r="J221" s="192" t="str">
        <f t="shared" si="95"/>
        <v>XXXXXXXXXX</v>
      </c>
      <c r="K221" s="193"/>
      <c r="L221" s="163">
        <f t="shared" si="96"/>
        <v>0</v>
      </c>
    </row>
    <row r="222" spans="1:12" s="182" customFormat="1" x14ac:dyDescent="0.35">
      <c r="A222" s="245">
        <f>'CSA Wrksht'!A50</f>
        <v>26</v>
      </c>
      <c r="B222" s="174" t="str">
        <f>'CSA Wrksht'!B50</f>
        <v>Supportive Housing/Living</v>
      </c>
      <c r="C222" s="289" t="str">
        <f>'CSA Wrksht'!F50</f>
        <v>Hours</v>
      </c>
      <c r="D222" s="240">
        <f>VLOOKUP(B222,'CS and Rates'!$B$1:$D$77,3,FALSE)</f>
        <v>70.38</v>
      </c>
      <c r="E222" s="191"/>
      <c r="F222" s="97">
        <f>'CSA Wrksht'!X50</f>
        <v>0</v>
      </c>
      <c r="G222" s="168">
        <f t="shared" si="93"/>
        <v>0</v>
      </c>
      <c r="H222" s="193"/>
      <c r="I222" s="169">
        <f t="shared" si="94"/>
        <v>0</v>
      </c>
      <c r="J222" s="192" t="str">
        <f t="shared" si="95"/>
        <v>XXXXXXXXXX</v>
      </c>
      <c r="K222" s="193"/>
      <c r="L222" s="163">
        <f t="shared" si="96"/>
        <v>0</v>
      </c>
    </row>
    <row r="223" spans="1:12" s="182" customFormat="1" x14ac:dyDescent="0.35">
      <c r="A223" s="245">
        <f>'CSA Wrksht'!A67</f>
        <v>4</v>
      </c>
      <c r="B223" s="174" t="str">
        <f>'CSA Wrksht'!B67</f>
        <v>Crisis Support/Emergency - Client Specific</v>
      </c>
      <c r="C223" s="289" t="str">
        <f>'CSA Wrksht'!F67</f>
        <v>Hours</v>
      </c>
      <c r="D223" s="240">
        <f>VLOOKUP(B223,'CS and Rates'!$B$1:$D$77,3,FALSE)</f>
        <v>66.34</v>
      </c>
      <c r="E223" s="191"/>
      <c r="F223" s="97">
        <f>'CSA Wrksht'!X67</f>
        <v>0</v>
      </c>
      <c r="G223" s="168">
        <f t="shared" si="93"/>
        <v>0</v>
      </c>
      <c r="H223" s="193"/>
      <c r="I223" s="169">
        <f t="shared" si="94"/>
        <v>0</v>
      </c>
      <c r="J223" s="192" t="str">
        <f t="shared" si="95"/>
        <v>XXXXXXXXXX</v>
      </c>
      <c r="K223" s="193"/>
      <c r="L223" s="163">
        <f t="shared" si="96"/>
        <v>0</v>
      </c>
    </row>
    <row r="224" spans="1:12" s="182" customFormat="1" x14ac:dyDescent="0.35">
      <c r="A224" s="245">
        <f>'CSA Wrksht'!A68</f>
        <v>4</v>
      </c>
      <c r="B224" s="174" t="str">
        <f>'CSA Wrksht'!B68</f>
        <v>Crisis Support/Emergency - Non-Client Specific</v>
      </c>
      <c r="C224" s="289" t="str">
        <f>'CSA Wrksht'!F68</f>
        <v>Hours</v>
      </c>
      <c r="D224" s="240">
        <f>VLOOKUP(B224,'CS and Rates'!$B$1:$D$77,3,FALSE)</f>
        <v>66.34</v>
      </c>
      <c r="E224" s="191"/>
      <c r="F224" s="97">
        <f>'CSA Wrksht'!X68</f>
        <v>0</v>
      </c>
      <c r="G224" s="168">
        <f t="shared" ref="G224" si="97">D224*F224</f>
        <v>0</v>
      </c>
      <c r="H224" s="193"/>
      <c r="I224" s="169">
        <f t="shared" ref="I224" si="98">ROUND(G224-H224,2)</f>
        <v>0</v>
      </c>
      <c r="J224" s="192" t="str">
        <f t="shared" ref="J224" si="99">IF(E224="","XXXXXXXXXX",ROUND(E224-H224,2))</f>
        <v>XXXXXXXXXX</v>
      </c>
      <c r="K224" s="193"/>
      <c r="L224" s="163">
        <f t="shared" ref="L224" si="100">IF(D224="",0,IF(D224=0,0,K224/D224))</f>
        <v>0</v>
      </c>
    </row>
    <row r="225" spans="1:12" s="182" customFormat="1" x14ac:dyDescent="0.35">
      <c r="A225" s="245">
        <f>'CSA Wrksht'!A61</f>
        <v>0</v>
      </c>
      <c r="B225" s="174">
        <f>'CSA Wrksht'!B61</f>
        <v>0</v>
      </c>
      <c r="C225" s="289">
        <f>'CSA Wrksht'!F61</f>
        <v>0</v>
      </c>
      <c r="D225" s="190"/>
      <c r="E225" s="191"/>
      <c r="F225" s="97">
        <f>'CSA Wrksht'!X61</f>
        <v>0</v>
      </c>
      <c r="G225" s="168">
        <f t="shared" si="89"/>
        <v>0</v>
      </c>
      <c r="H225" s="193"/>
      <c r="I225" s="169">
        <f t="shared" si="90"/>
        <v>0</v>
      </c>
      <c r="J225" s="192" t="str">
        <f t="shared" si="91"/>
        <v>XXXXXXXXXX</v>
      </c>
      <c r="K225" s="193"/>
      <c r="L225" s="163">
        <f t="shared" si="92"/>
        <v>0</v>
      </c>
    </row>
    <row r="226" spans="1:12" s="182" customFormat="1" x14ac:dyDescent="0.35">
      <c r="A226" s="245">
        <f>'CSA Wrksht'!A62</f>
        <v>0</v>
      </c>
      <c r="B226" s="174">
        <f>'CSA Wrksht'!B62</f>
        <v>0</v>
      </c>
      <c r="C226" s="289">
        <f>'CSA Wrksht'!F62</f>
        <v>0</v>
      </c>
      <c r="D226" s="190"/>
      <c r="E226" s="191"/>
      <c r="F226" s="97">
        <f>'CSA Wrksht'!X62</f>
        <v>0</v>
      </c>
      <c r="G226" s="168">
        <f t="shared" ref="G226" si="101">D226*F226</f>
        <v>0</v>
      </c>
      <c r="H226" s="193"/>
      <c r="I226" s="169">
        <f t="shared" ref="I226" si="102">ROUND(G226-H226,2)</f>
        <v>0</v>
      </c>
      <c r="J226" s="192" t="str">
        <f t="shared" ref="J226" si="103">IF(E226="","XXXXXXXXXX",ROUND(E226-H226,2))</f>
        <v>XXXXXXXXXX</v>
      </c>
      <c r="K226" s="193"/>
      <c r="L226" s="163">
        <f t="shared" ref="L226" si="104">IF(D226="",0,IF(D226=0,0,K226/D226))</f>
        <v>0</v>
      </c>
    </row>
    <row r="227" spans="1:12" s="182" customFormat="1" ht="8.5" customHeight="1" x14ac:dyDescent="0.35">
      <c r="A227" s="187"/>
      <c r="B227" s="188"/>
      <c r="C227" s="188"/>
      <c r="D227" s="189"/>
      <c r="J227" s="194"/>
    </row>
    <row r="228" spans="1:12" s="182" customFormat="1" ht="15" thickBot="1" x14ac:dyDescent="0.4">
      <c r="A228" s="195" t="s">
        <v>289</v>
      </c>
      <c r="B228" s="196" t="str">
        <f>B213</f>
        <v>Care Coordination Services - MS0CN</v>
      </c>
      <c r="C228" s="196"/>
      <c r="D228" s="197"/>
      <c r="E228" s="198"/>
      <c r="F228" s="235">
        <f>SUM(F214:F226)</f>
        <v>0</v>
      </c>
      <c r="G228" s="236">
        <f>SUM(G214:G226)</f>
        <v>0</v>
      </c>
      <c r="H228" s="236">
        <f>SUM(H214:H226)</f>
        <v>0</v>
      </c>
      <c r="I228" s="236">
        <f>SUM(I214:I226)</f>
        <v>0</v>
      </c>
      <c r="J228" s="237">
        <f>ROUND(E228-H228,2)</f>
        <v>0</v>
      </c>
      <c r="K228" s="308">
        <f>SUM(K214:K226)</f>
        <v>0</v>
      </c>
      <c r="L228" s="236">
        <f>SUM(L214:L226)</f>
        <v>0</v>
      </c>
    </row>
    <row r="229" spans="1:12" s="182" customFormat="1" ht="15" thickBot="1" x14ac:dyDescent="0.4">
      <c r="A229" s="187"/>
      <c r="B229" s="188"/>
      <c r="C229" s="188"/>
      <c r="D229" s="189"/>
      <c r="E229" s="238" t="str">
        <f>IF((SUM(E213:E227))&gt;E228,"Please check funding above","")</f>
        <v/>
      </c>
      <c r="F229" s="251"/>
      <c r="G229" s="251"/>
      <c r="H229" s="251"/>
      <c r="I229" s="251"/>
      <c r="J229" s="251"/>
      <c r="K229" s="239">
        <f>MIN(J228,I228)</f>
        <v>0</v>
      </c>
      <c r="L229" s="311" t="s">
        <v>138</v>
      </c>
    </row>
    <row r="230" spans="1:12" s="182" customFormat="1" x14ac:dyDescent="0.35">
      <c r="A230" s="187"/>
      <c r="B230" s="188"/>
      <c r="C230" s="188"/>
      <c r="D230" s="189"/>
      <c r="E230" s="202"/>
      <c r="K230" s="125"/>
      <c r="L230" s="204"/>
    </row>
    <row r="231" spans="1:12" s="182" customFormat="1" x14ac:dyDescent="0.35">
      <c r="A231" s="153" t="s">
        <v>289</v>
      </c>
      <c r="B231" s="196" t="s">
        <v>32</v>
      </c>
      <c r="C231" s="196"/>
      <c r="D231" s="197"/>
      <c r="E231" s="205">
        <f>SUM(E22,E33,E44, E55,E66,E76,E87,E110,E151,E211,E228,E98,E122,E180)</f>
        <v>0</v>
      </c>
      <c r="F231" s="199">
        <f t="shared" ref="F231:L231" si="105">SUM(F22,F33,F44, F55,F66,F76,F87,F110,F151,F211,F228,F98,F122,F180)</f>
        <v>0</v>
      </c>
      <c r="G231" s="205">
        <f t="shared" si="105"/>
        <v>0</v>
      </c>
      <c r="H231" s="205">
        <f t="shared" si="105"/>
        <v>0</v>
      </c>
      <c r="I231" s="205">
        <f t="shared" si="105"/>
        <v>0</v>
      </c>
      <c r="J231" s="200">
        <f t="shared" si="105"/>
        <v>0</v>
      </c>
      <c r="K231" s="205">
        <f>SUM(K22,K33,K44, K55,K66,K76,K87,K110,K151,K211,K228,K98,K122,K180)</f>
        <v>0</v>
      </c>
      <c r="L231" s="205">
        <f t="shared" si="105"/>
        <v>0</v>
      </c>
    </row>
    <row r="232" spans="1:12" s="251" customFormat="1" x14ac:dyDescent="0.35">
      <c r="A232" s="49"/>
      <c r="B232" s="50"/>
      <c r="C232" s="50"/>
      <c r="D232" s="113"/>
      <c r="E232" s="126"/>
      <c r="F232" s="127"/>
      <c r="G232" s="126"/>
      <c r="H232" s="126"/>
      <c r="I232" s="126"/>
      <c r="J232" s="128"/>
      <c r="K232" s="126"/>
      <c r="L232" s="126"/>
    </row>
    <row r="233" spans="1:12" x14ac:dyDescent="0.35">
      <c r="A233" s="49"/>
      <c r="B233" s="50" t="s">
        <v>311</v>
      </c>
      <c r="C233" s="188"/>
      <c r="D233" s="189"/>
      <c r="E233" s="202"/>
      <c r="F233" s="182"/>
      <c r="G233" s="182"/>
      <c r="H233" s="182"/>
      <c r="I233" s="182"/>
      <c r="J233" s="182"/>
      <c r="K233" s="125"/>
      <c r="L233" s="204"/>
    </row>
    <row r="234" spans="1:12" x14ac:dyDescent="0.35">
      <c r="A234" s="245" t="s">
        <v>418</v>
      </c>
      <c r="B234" s="174" t="str">
        <f>'CSA Wrksht'!B35</f>
        <v>Incidental Expenses</v>
      </c>
      <c r="C234" s="174" t="str">
        <f>'CSA Wrksht'!F35</f>
        <v>1 Unit = $1.00</v>
      </c>
      <c r="D234" s="240">
        <f>VLOOKUP(B234,'CS and Rates'!$B$1:$D$77,3,FALSE)</f>
        <v>1</v>
      </c>
      <c r="E234" s="174"/>
      <c r="F234" s="97">
        <f>'CSA Wrksht'!Y35</f>
        <v>0</v>
      </c>
      <c r="G234" s="168">
        <f t="shared" ref="G234:G237" si="106">D234*F234</f>
        <v>0</v>
      </c>
      <c r="H234" s="193"/>
      <c r="I234" s="169">
        <f t="shared" ref="I234:I237" si="107">ROUND(G234-H234,2)</f>
        <v>0</v>
      </c>
      <c r="J234" s="174"/>
      <c r="K234" s="193"/>
      <c r="L234" s="163">
        <f>IF(D234="",0,IF(D234=0,0,K234/D234))</f>
        <v>0</v>
      </c>
    </row>
    <row r="235" spans="1:12" s="182" customFormat="1" x14ac:dyDescent="0.35">
      <c r="A235" s="245" t="s">
        <v>419</v>
      </c>
      <c r="B235" s="174" t="str">
        <f>'CSA Wrksht'!B35</f>
        <v>Incidental Expenses</v>
      </c>
      <c r="C235" s="174" t="str">
        <f>'CSA Wrksht'!F35</f>
        <v>1 Unit = $1.00</v>
      </c>
      <c r="D235" s="240">
        <f>VLOOKUP(B235,'CS and Rates'!$B$1:$D$77,3,FALSE)</f>
        <v>1</v>
      </c>
      <c r="E235" s="174"/>
      <c r="F235" s="97">
        <f>'CSA Wrksht'!Z35</f>
        <v>0</v>
      </c>
      <c r="G235" s="168">
        <f t="shared" ref="G235" si="108">D235*F235</f>
        <v>0</v>
      </c>
      <c r="H235" s="193"/>
      <c r="I235" s="169">
        <f t="shared" ref="I235" si="109">ROUND(G235-H235,2)</f>
        <v>0</v>
      </c>
      <c r="J235" s="174"/>
      <c r="K235" s="193"/>
      <c r="L235" s="163">
        <f>IF(D235="",0,IF(D235=0,0,K235/D235))</f>
        <v>0</v>
      </c>
    </row>
    <row r="236" spans="1:12" s="182" customFormat="1" x14ac:dyDescent="0.35">
      <c r="A236" s="245">
        <f>'CSA Wrksht'!A61</f>
        <v>0</v>
      </c>
      <c r="B236" s="174">
        <f>'CSA Wrksht'!B61</f>
        <v>0</v>
      </c>
      <c r="C236" s="174">
        <f>'CSA Wrksht'!F61</f>
        <v>0</v>
      </c>
      <c r="D236" s="190"/>
      <c r="E236" s="174"/>
      <c r="F236" s="97">
        <f>'CSA Wrksht'!Y61</f>
        <v>0</v>
      </c>
      <c r="G236" s="168">
        <f t="shared" si="106"/>
        <v>0</v>
      </c>
      <c r="H236" s="193"/>
      <c r="I236" s="169">
        <f t="shared" si="107"/>
        <v>0</v>
      </c>
      <c r="J236" s="174"/>
      <c r="K236" s="193"/>
      <c r="L236" s="163">
        <f>IF(D236="",0,IF(D236=0,0,K236/D236))</f>
        <v>0</v>
      </c>
    </row>
    <row r="237" spans="1:12" s="182" customFormat="1" x14ac:dyDescent="0.35">
      <c r="A237" s="245">
        <f>'CSA Wrksht'!A62</f>
        <v>0</v>
      </c>
      <c r="B237" s="174">
        <f>'CSA Wrksht'!B62</f>
        <v>0</v>
      </c>
      <c r="C237" s="174">
        <f>'CSA Wrksht'!F62</f>
        <v>0</v>
      </c>
      <c r="D237" s="190"/>
      <c r="E237" s="174"/>
      <c r="F237" s="97">
        <f>'CSA Wrksht'!Y62</f>
        <v>0</v>
      </c>
      <c r="G237" s="168">
        <f t="shared" si="106"/>
        <v>0</v>
      </c>
      <c r="H237" s="193"/>
      <c r="I237" s="169">
        <f t="shared" si="107"/>
        <v>0</v>
      </c>
      <c r="J237" s="174"/>
      <c r="K237" s="193"/>
      <c r="L237" s="163">
        <f>IF(D237="",0,IF(D237=0,0,K237/D237))</f>
        <v>0</v>
      </c>
    </row>
    <row r="238" spans="1:12" s="182" customFormat="1" ht="4.5" customHeight="1" x14ac:dyDescent="0.35">
      <c r="A238" s="187"/>
      <c r="B238" s="188"/>
      <c r="C238" s="188"/>
      <c r="D238" s="189"/>
      <c r="J238" s="194"/>
    </row>
    <row r="239" spans="1:12" ht="15" thickBot="1" x14ac:dyDescent="0.4">
      <c r="A239" s="195" t="s">
        <v>289</v>
      </c>
      <c r="B239" s="196" t="s">
        <v>311</v>
      </c>
      <c r="C239" s="196"/>
      <c r="D239" s="197"/>
      <c r="E239" s="174">
        <f>SUM(E234:E237)</f>
        <v>0</v>
      </c>
      <c r="F239" s="199">
        <f>SUM(F234:F237)</f>
        <v>0</v>
      </c>
      <c r="G239" s="205">
        <f>SUM(G234:G237)</f>
        <v>0</v>
      </c>
      <c r="H239" s="205">
        <f>SUM(H234:H237)</f>
        <v>0</v>
      </c>
      <c r="I239" s="205">
        <f>SUM(I234:I237)</f>
        <v>0</v>
      </c>
      <c r="J239" s="174"/>
      <c r="K239" s="201">
        <f>SUM(K234:K238)</f>
        <v>0</v>
      </c>
      <c r="L239" s="199">
        <f>SUM(L234:L238)</f>
        <v>0</v>
      </c>
    </row>
    <row r="240" spans="1:12" ht="15" thickBot="1" x14ac:dyDescent="0.4">
      <c r="A240" s="187"/>
      <c r="B240" s="188"/>
      <c r="C240" s="188"/>
      <c r="D240" s="189"/>
      <c r="E240" s="202" t="str">
        <f>IF((SUM(E234:E238))&gt;E239,"Please check funding above","")</f>
        <v/>
      </c>
      <c r="F240" s="182"/>
      <c r="G240" s="182"/>
      <c r="H240" s="182"/>
      <c r="I240" s="182"/>
      <c r="J240" s="182"/>
      <c r="K240" s="203">
        <f>I239</f>
        <v>0</v>
      </c>
      <c r="L240" s="204" t="s">
        <v>138</v>
      </c>
    </row>
    <row r="241" spans="1:12" x14ac:dyDescent="0.35">
      <c r="A241" s="62"/>
      <c r="B241" s="64"/>
      <c r="C241" s="64"/>
    </row>
    <row r="242" spans="1:12" ht="15.5" x14ac:dyDescent="0.35">
      <c r="A242" s="16" t="s">
        <v>33</v>
      </c>
      <c r="B242" s="17"/>
      <c r="C242" s="17"/>
      <c r="D242" s="17"/>
      <c r="E242" s="17"/>
      <c r="F242" s="17"/>
      <c r="G242" s="17"/>
      <c r="H242" s="17"/>
      <c r="I242" s="17"/>
      <c r="J242" s="65"/>
      <c r="K242" s="66"/>
      <c r="L242" s="67"/>
    </row>
    <row r="243" spans="1:12" x14ac:dyDescent="0.35">
      <c r="A243" s="376" t="str">
        <f>Master!$B$33</f>
        <v>By signing this report, I certify to the best of my knowledge and belief that this report is true, complete, and accurate, and the expenditures, disbursements and cash receipts are for the purposes and objectives set forth in the terms and condition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v>
      </c>
      <c r="B243" s="377"/>
      <c r="C243" s="377"/>
      <c r="D243" s="377"/>
      <c r="E243" s="377"/>
      <c r="F243" s="377"/>
      <c r="G243" s="377"/>
      <c r="H243" s="377"/>
      <c r="I243" s="377"/>
      <c r="J243" s="377"/>
      <c r="K243" s="377"/>
      <c r="L243" s="378"/>
    </row>
    <row r="244" spans="1:12" ht="15.5" x14ac:dyDescent="0.35">
      <c r="A244" s="22" t="str">
        <f>Master!$B$34</f>
        <v>By signing this report, I certify the above to be accurate and in agreement with this agency's records and that all client demographic and service data has been submitted to the Provider Portal in accordance with the terms of this agency's contract with the Managining Entity.</v>
      </c>
      <c r="B244" s="19"/>
      <c r="C244" s="19"/>
      <c r="D244" s="19"/>
      <c r="E244" s="19"/>
      <c r="F244" s="19"/>
      <c r="G244" s="19"/>
      <c r="H244" s="19"/>
      <c r="I244" s="19"/>
      <c r="J244" s="20"/>
      <c r="K244" s="21"/>
      <c r="L244" s="68"/>
    </row>
    <row r="245" spans="1:12" ht="15.5" x14ac:dyDescent="0.35">
      <c r="A245" s="22" t="str">
        <f>Master!$B$35</f>
        <v>By signing this report, I certify that, at time of submission, "YTD Units", "YTD Earnings", "YTD Paid Amounts", and "Amount Due" takes into consideration that DCF is the payer of last resort and do not include units that can be billed to other funding sources.</v>
      </c>
      <c r="B245" s="19"/>
      <c r="C245" s="19"/>
      <c r="D245" s="19"/>
      <c r="E245" s="19"/>
      <c r="F245" s="19"/>
      <c r="G245" s="19"/>
      <c r="H245" s="19"/>
      <c r="I245" s="19"/>
      <c r="J245" s="20"/>
      <c r="K245" s="21"/>
      <c r="L245" s="68"/>
    </row>
    <row r="246" spans="1:12" ht="15.5" x14ac:dyDescent="0.35">
      <c r="A246" s="22"/>
      <c r="B246" s="23"/>
      <c r="C246" s="23"/>
      <c r="D246" s="23"/>
      <c r="E246" s="23"/>
      <c r="F246" s="23"/>
      <c r="G246" s="23"/>
      <c r="H246" s="23"/>
      <c r="I246" s="23"/>
      <c r="J246" s="20"/>
      <c r="K246" s="21"/>
      <c r="L246" s="68"/>
    </row>
    <row r="247" spans="1:12" ht="15.5" x14ac:dyDescent="0.35">
      <c r="A247" s="361">
        <f>Master!$B$38</f>
        <v>0</v>
      </c>
      <c r="B247" s="362"/>
      <c r="C247" s="69"/>
      <c r="D247" s="362">
        <f>Master!$E$38</f>
        <v>0</v>
      </c>
      <c r="E247" s="362"/>
      <c r="F247" s="69"/>
      <c r="G247" s="70">
        <f>Master!$G$38</f>
        <v>0</v>
      </c>
      <c r="H247" s="19"/>
      <c r="I247" s="19"/>
      <c r="J247" s="20"/>
      <c r="K247" s="21"/>
      <c r="L247" s="68"/>
    </row>
    <row r="248" spans="1:12" ht="15.5" x14ac:dyDescent="0.35">
      <c r="A248" s="71" t="s">
        <v>34</v>
      </c>
      <c r="B248" s="72"/>
      <c r="C248" s="29"/>
      <c r="D248" s="28" t="s">
        <v>35</v>
      </c>
      <c r="E248" s="29"/>
      <c r="F248" s="73"/>
      <c r="G248" s="28" t="s">
        <v>36</v>
      </c>
      <c r="H248" s="73"/>
      <c r="I248" s="73"/>
      <c r="J248" s="74"/>
      <c r="K248" s="75"/>
      <c r="L248" s="76"/>
    </row>
    <row r="249" spans="1:12" x14ac:dyDescent="0.35">
      <c r="A249" s="62"/>
      <c r="B249" s="64"/>
      <c r="C249" s="64"/>
    </row>
    <row r="250" spans="1:12" x14ac:dyDescent="0.35">
      <c r="A250" s="62"/>
      <c r="B250" s="64"/>
      <c r="C250" s="64"/>
    </row>
    <row r="251" spans="1:12" x14ac:dyDescent="0.35">
      <c r="A251" s="62"/>
      <c r="B251" s="63"/>
      <c r="C251" s="64"/>
    </row>
    <row r="252" spans="1:12" x14ac:dyDescent="0.35">
      <c r="A252" s="62"/>
      <c r="B252" s="64"/>
      <c r="C252" s="64"/>
    </row>
    <row r="253" spans="1:12" x14ac:dyDescent="0.35">
      <c r="A253" s="82"/>
      <c r="B253" s="120"/>
      <c r="C253" s="83"/>
    </row>
    <row r="254" spans="1:12" x14ac:dyDescent="0.35">
      <c r="A254" s="62"/>
      <c r="B254" s="64"/>
      <c r="C254" s="64"/>
    </row>
    <row r="255" spans="1:12" x14ac:dyDescent="0.35">
      <c r="A255" s="62"/>
      <c r="B255" s="63"/>
      <c r="C255" s="64"/>
    </row>
    <row r="256" spans="1:12" x14ac:dyDescent="0.35">
      <c r="A256" s="81"/>
      <c r="B256" s="121"/>
      <c r="C256" s="122"/>
    </row>
    <row r="257" spans="1:3" x14ac:dyDescent="0.35">
      <c r="A257" s="77"/>
      <c r="B257" s="121"/>
      <c r="C257" s="122"/>
    </row>
    <row r="258" spans="1:3" x14ac:dyDescent="0.35">
      <c r="A258" s="81"/>
      <c r="B258" s="64"/>
      <c r="C258" s="122"/>
    </row>
    <row r="259" spans="1:3" x14ac:dyDescent="0.35">
      <c r="A259" s="81"/>
      <c r="B259" s="64"/>
      <c r="C259" s="122"/>
    </row>
    <row r="260" spans="1:3" x14ac:dyDescent="0.35">
      <c r="A260" s="77"/>
      <c r="B260" s="121"/>
      <c r="C260" s="122"/>
    </row>
  </sheetData>
  <sheetProtection algorithmName="SHA-512" hashValue="LK3bk4WLPrRSr+acU+ndFea69UmCHTirqDdKeR0SPdjWQ7LioNt5O6Fs+Uq27XPAtMwzveyc0fN34glruJzDpw==" saltValue="p5ey1ESB17qOrqamMqK/Yg==" spinCount="100000" sheet="1" formatCells="0" formatColumns="0" formatRows="0"/>
  <mergeCells count="14">
    <mergeCell ref="A247:B247"/>
    <mergeCell ref="D247:E247"/>
    <mergeCell ref="F1:I1"/>
    <mergeCell ref="F2:I2"/>
    <mergeCell ref="C1:E1"/>
    <mergeCell ref="C2:E2"/>
    <mergeCell ref="C3:E3"/>
    <mergeCell ref="F3:I3"/>
    <mergeCell ref="C4:E4"/>
    <mergeCell ref="C5:E5"/>
    <mergeCell ref="C6:E6"/>
    <mergeCell ref="C7:E7"/>
    <mergeCell ref="C8:E8"/>
    <mergeCell ref="A243:L243"/>
  </mergeCells>
  <conditionalFormatting sqref="K22">
    <cfRule type="cellIs" dxfId="15" priority="19" operator="greaterThan">
      <formula>K23</formula>
    </cfRule>
  </conditionalFormatting>
  <conditionalFormatting sqref="K239">
    <cfRule type="cellIs" dxfId="14" priority="18" operator="greaterThan">
      <formula>K240</formula>
    </cfRule>
  </conditionalFormatting>
  <conditionalFormatting sqref="K33">
    <cfRule type="cellIs" dxfId="13" priority="15" operator="greaterThan">
      <formula>K34</formula>
    </cfRule>
  </conditionalFormatting>
  <conditionalFormatting sqref="K44">
    <cfRule type="cellIs" dxfId="12" priority="14" operator="greaterThan">
      <formula>K45</formula>
    </cfRule>
  </conditionalFormatting>
  <conditionalFormatting sqref="K55">
    <cfRule type="cellIs" dxfId="11" priority="13" operator="greaterThan">
      <formula>K56</formula>
    </cfRule>
  </conditionalFormatting>
  <conditionalFormatting sqref="K76">
    <cfRule type="cellIs" dxfId="10" priority="10" operator="greaterThan">
      <formula>K77</formula>
    </cfRule>
  </conditionalFormatting>
  <conditionalFormatting sqref="K66">
    <cfRule type="cellIs" dxfId="9" priority="11" operator="greaterThan">
      <formula>K67</formula>
    </cfRule>
  </conditionalFormatting>
  <conditionalFormatting sqref="K87">
    <cfRule type="cellIs" dxfId="8" priority="9" operator="greaterThan">
      <formula>K88</formula>
    </cfRule>
  </conditionalFormatting>
  <conditionalFormatting sqref="K110">
    <cfRule type="cellIs" dxfId="7" priority="8" operator="greaterThan">
      <formula>K111</formula>
    </cfRule>
  </conditionalFormatting>
  <conditionalFormatting sqref="K151">
    <cfRule type="cellIs" dxfId="6" priority="7" operator="greaterThan">
      <formula>K152</formula>
    </cfRule>
  </conditionalFormatting>
  <conditionalFormatting sqref="K211">
    <cfRule type="cellIs" dxfId="5" priority="5" operator="greaterThan">
      <formula>K212</formula>
    </cfRule>
  </conditionalFormatting>
  <conditionalFormatting sqref="K228">
    <cfRule type="cellIs" dxfId="4" priority="4" operator="greaterThan">
      <formula>K229</formula>
    </cfRule>
  </conditionalFormatting>
  <conditionalFormatting sqref="K122">
    <cfRule type="cellIs" dxfId="3" priority="3" operator="greaterThan">
      <formula>K123</formula>
    </cfRule>
  </conditionalFormatting>
  <conditionalFormatting sqref="K180">
    <cfRule type="cellIs" dxfId="2" priority="2" operator="greaterThan">
      <formula>K181</formula>
    </cfRule>
  </conditionalFormatting>
  <conditionalFormatting sqref="K98">
    <cfRule type="cellIs" dxfId="0" priority="1" operator="greaterThan">
      <formula>K99</formula>
    </cfRule>
  </conditionalFormatting>
  <dataValidations disablePrompts="1" count="1">
    <dataValidation type="custom" allowBlank="1" showInputMessage="1" showErrorMessage="1" error="Amount Due must be equal or lesser than Unpaid Earnings. If a Funding Amount is added to this Cost Center, Amount Due must be the lesser amount between Unpaid Earnings and Prorated Share. " sqref="K25:K31 K36:K42 K47:K53 K234:K237 K58:K64 K79:K85 K69:K74 K183:K209 K15:K20 K101:K108 K125:K149 K214:K226 K113:K120 K154:K178 K90:K96" xr:uid="{00000000-0002-0000-1200-000000000000}">
      <formula1>IF(K15&lt;=MIN(I15,J15), TRUE, FALSE)</formula1>
    </dataValidation>
  </dataValidations>
  <hyperlinks>
    <hyperlink ref="L1" location="Master!A1" display="(Return to Master Tab)" xr:uid="{00000000-0004-0000-1200-000000000000}"/>
  </hyperlinks>
  <pageMargins left="0.7" right="0.7" top="0.75" bottom="0.75" header="0.3" footer="0.3"/>
  <pageSetup scale="42"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C1127-BB12-40BE-A4F7-338B93F8C0FD}">
  <dimension ref="A1:D77"/>
  <sheetViews>
    <sheetView showGridLines="0" zoomScale="210" zoomScaleNormal="210" workbookViewId="0">
      <pane ySplit="1" topLeftCell="A65" activePane="bottomLeft" state="frozen"/>
      <selection pane="bottomLeft" activeCell="B79" sqref="B79"/>
    </sheetView>
  </sheetViews>
  <sheetFormatPr defaultColWidth="9.08984375" defaultRowHeight="14.5" x14ac:dyDescent="0.35"/>
  <cols>
    <col min="1" max="1" width="10.453125" style="270" bestFit="1" customWidth="1"/>
    <col min="2" max="2" width="48.7265625" style="267" bestFit="1" customWidth="1"/>
    <col min="3" max="3" width="16.36328125" style="267" bestFit="1" customWidth="1"/>
    <col min="4" max="4" width="11.26953125" style="322" bestFit="1" customWidth="1"/>
    <col min="5" max="16384" width="9.08984375" style="267"/>
  </cols>
  <sheetData>
    <row r="1" spans="1:4" ht="29" x14ac:dyDescent="0.35">
      <c r="A1" s="314" t="s">
        <v>299</v>
      </c>
      <c r="B1" s="315" t="s">
        <v>163</v>
      </c>
      <c r="C1" s="315" t="s">
        <v>47</v>
      </c>
      <c r="D1" s="316" t="s">
        <v>123</v>
      </c>
    </row>
    <row r="2" spans="1:4" x14ac:dyDescent="0.35">
      <c r="A2" s="317">
        <v>1</v>
      </c>
      <c r="B2" s="268" t="s">
        <v>91</v>
      </c>
      <c r="C2" s="268" t="s">
        <v>89</v>
      </c>
      <c r="D2" s="318">
        <v>89.4</v>
      </c>
    </row>
    <row r="3" spans="1:4" x14ac:dyDescent="0.35">
      <c r="A3" s="317">
        <v>2</v>
      </c>
      <c r="B3" s="268" t="s">
        <v>92</v>
      </c>
      <c r="C3" s="268" t="s">
        <v>89</v>
      </c>
      <c r="D3" s="318">
        <v>71.12</v>
      </c>
    </row>
    <row r="4" spans="1:4" x14ac:dyDescent="0.35">
      <c r="A4" s="317">
        <v>3</v>
      </c>
      <c r="B4" s="268" t="s">
        <v>113</v>
      </c>
      <c r="C4" s="268" t="s">
        <v>114</v>
      </c>
      <c r="D4" s="318">
        <v>362.41</v>
      </c>
    </row>
    <row r="5" spans="1:4" x14ac:dyDescent="0.35">
      <c r="A5" s="317">
        <v>3</v>
      </c>
      <c r="B5" s="268" t="s">
        <v>295</v>
      </c>
      <c r="C5" s="268" t="s">
        <v>114</v>
      </c>
      <c r="D5" s="319">
        <v>362.41</v>
      </c>
    </row>
    <row r="6" spans="1:4" x14ac:dyDescent="0.35">
      <c r="A6" s="317">
        <v>4</v>
      </c>
      <c r="B6" s="268" t="s">
        <v>115</v>
      </c>
      <c r="C6" s="268" t="s">
        <v>89</v>
      </c>
      <c r="D6" s="318">
        <v>66.34</v>
      </c>
    </row>
    <row r="7" spans="1:4" x14ac:dyDescent="0.35">
      <c r="A7" s="317">
        <v>4</v>
      </c>
      <c r="B7" s="268" t="s">
        <v>116</v>
      </c>
      <c r="C7" s="268" t="s">
        <v>89</v>
      </c>
      <c r="D7" s="318">
        <v>66.34</v>
      </c>
    </row>
    <row r="8" spans="1:4" x14ac:dyDescent="0.35">
      <c r="A8" s="317">
        <v>5</v>
      </c>
      <c r="B8" s="268" t="s">
        <v>93</v>
      </c>
      <c r="C8" s="268" t="s">
        <v>89</v>
      </c>
      <c r="D8" s="318">
        <v>52.42</v>
      </c>
    </row>
    <row r="9" spans="1:4" x14ac:dyDescent="0.35">
      <c r="A9" s="317">
        <v>6</v>
      </c>
      <c r="B9" s="268" t="s">
        <v>166</v>
      </c>
      <c r="C9" s="268" t="s">
        <v>79</v>
      </c>
      <c r="D9" s="318">
        <v>52.42</v>
      </c>
    </row>
    <row r="10" spans="1:4" x14ac:dyDescent="0.35">
      <c r="A10" s="317">
        <v>7</v>
      </c>
      <c r="B10" s="268" t="s">
        <v>94</v>
      </c>
      <c r="C10" s="268" t="s">
        <v>89</v>
      </c>
      <c r="D10" s="318">
        <v>44.61</v>
      </c>
    </row>
    <row r="11" spans="1:4" x14ac:dyDescent="0.35">
      <c r="A11" s="317">
        <v>8</v>
      </c>
      <c r="B11" s="268" t="s">
        <v>99</v>
      </c>
      <c r="C11" s="268" t="s">
        <v>89</v>
      </c>
      <c r="D11" s="318">
        <v>84.53</v>
      </c>
    </row>
    <row r="12" spans="1:4" x14ac:dyDescent="0.35">
      <c r="A12" s="317">
        <v>9</v>
      </c>
      <c r="B12" s="268" t="s">
        <v>117</v>
      </c>
      <c r="C12" s="268" t="s">
        <v>79</v>
      </c>
      <c r="D12" s="318">
        <v>362.41</v>
      </c>
    </row>
    <row r="13" spans="1:4" x14ac:dyDescent="0.35">
      <c r="A13" s="317">
        <v>10</v>
      </c>
      <c r="B13" s="268" t="s">
        <v>100</v>
      </c>
      <c r="C13" s="268" t="s">
        <v>89</v>
      </c>
      <c r="D13" s="319">
        <v>0</v>
      </c>
    </row>
    <row r="14" spans="1:4" x14ac:dyDescent="0.35">
      <c r="A14" s="317">
        <v>11</v>
      </c>
      <c r="B14" s="268" t="s">
        <v>102</v>
      </c>
      <c r="C14" s="268" t="s">
        <v>89</v>
      </c>
      <c r="D14" s="318">
        <v>74.48</v>
      </c>
    </row>
    <row r="15" spans="1:4" x14ac:dyDescent="0.35">
      <c r="A15" s="317">
        <v>12</v>
      </c>
      <c r="B15" s="268" t="s">
        <v>103</v>
      </c>
      <c r="C15" s="268" t="s">
        <v>89</v>
      </c>
      <c r="D15" s="318">
        <v>378.79</v>
      </c>
    </row>
    <row r="16" spans="1:4" x14ac:dyDescent="0.35">
      <c r="A16" s="317">
        <v>13</v>
      </c>
      <c r="B16" s="268" t="s">
        <v>167</v>
      </c>
      <c r="C16" s="268" t="s">
        <v>149</v>
      </c>
      <c r="D16" s="318">
        <v>8.8000000000000007</v>
      </c>
    </row>
    <row r="17" spans="1:4" x14ac:dyDescent="0.35">
      <c r="A17" s="317">
        <v>14</v>
      </c>
      <c r="B17" s="268" t="s">
        <v>105</v>
      </c>
      <c r="C17" s="268" t="s">
        <v>89</v>
      </c>
      <c r="D17" s="318">
        <v>89.76</v>
      </c>
    </row>
    <row r="18" spans="1:4" x14ac:dyDescent="0.35">
      <c r="A18" s="317">
        <v>15</v>
      </c>
      <c r="B18" s="268" t="s">
        <v>172</v>
      </c>
      <c r="C18" s="268" t="s">
        <v>89</v>
      </c>
      <c r="D18" s="318">
        <v>57.62</v>
      </c>
    </row>
    <row r="19" spans="1:4" x14ac:dyDescent="0.35">
      <c r="A19" s="317">
        <v>15</v>
      </c>
      <c r="B19" s="268" t="s">
        <v>173</v>
      </c>
      <c r="C19" s="268" t="s">
        <v>89</v>
      </c>
      <c r="D19" s="318">
        <v>57.62</v>
      </c>
    </row>
    <row r="20" spans="1:4" x14ac:dyDescent="0.35">
      <c r="A20" s="317">
        <v>16</v>
      </c>
      <c r="B20" s="320"/>
      <c r="C20" s="320"/>
      <c r="D20" s="321"/>
    </row>
    <row r="21" spans="1:4" x14ac:dyDescent="0.35">
      <c r="A21" s="317">
        <v>17</v>
      </c>
      <c r="B21" s="320"/>
      <c r="C21" s="320"/>
      <c r="D21" s="321"/>
    </row>
    <row r="22" spans="1:4" x14ac:dyDescent="0.35">
      <c r="A22" s="317">
        <v>18</v>
      </c>
      <c r="B22" s="268" t="s">
        <v>76</v>
      </c>
      <c r="C22" s="268" t="s">
        <v>79</v>
      </c>
      <c r="D22" s="318">
        <v>247.71</v>
      </c>
    </row>
    <row r="23" spans="1:4" x14ac:dyDescent="0.35">
      <c r="A23" s="317">
        <v>19</v>
      </c>
      <c r="B23" s="268" t="s">
        <v>80</v>
      </c>
      <c r="C23" s="268" t="s">
        <v>79</v>
      </c>
      <c r="D23" s="318">
        <v>206.93</v>
      </c>
    </row>
    <row r="24" spans="1:4" x14ac:dyDescent="0.35">
      <c r="A24" s="317">
        <v>20</v>
      </c>
      <c r="B24" s="268" t="s">
        <v>81</v>
      </c>
      <c r="C24" s="268" t="s">
        <v>79</v>
      </c>
      <c r="D24" s="318">
        <v>123.21</v>
      </c>
    </row>
    <row r="25" spans="1:4" x14ac:dyDescent="0.35">
      <c r="A25" s="317">
        <v>21</v>
      </c>
      <c r="B25" s="268" t="s">
        <v>82</v>
      </c>
      <c r="C25" s="268" t="s">
        <v>79</v>
      </c>
      <c r="D25" s="318">
        <v>73.400000000000006</v>
      </c>
    </row>
    <row r="26" spans="1:4" x14ac:dyDescent="0.35">
      <c r="A26" s="317">
        <v>22</v>
      </c>
      <c r="B26" s="268" t="s">
        <v>108</v>
      </c>
      <c r="C26" s="268" t="s">
        <v>89</v>
      </c>
      <c r="D26" s="318">
        <v>0</v>
      </c>
    </row>
    <row r="27" spans="1:4" x14ac:dyDescent="0.35">
      <c r="A27" s="317">
        <v>23</v>
      </c>
      <c r="B27" s="320"/>
      <c r="C27" s="320"/>
      <c r="D27" s="321"/>
    </row>
    <row r="28" spans="1:4" x14ac:dyDescent="0.35">
      <c r="A28" s="317">
        <v>24</v>
      </c>
      <c r="B28" s="268" t="s">
        <v>153</v>
      </c>
      <c r="C28" s="268" t="s">
        <v>79</v>
      </c>
      <c r="D28" s="318">
        <v>319.79000000000002</v>
      </c>
    </row>
    <row r="29" spans="1:4" x14ac:dyDescent="0.35">
      <c r="A29" s="317">
        <v>25</v>
      </c>
      <c r="B29" s="268" t="s">
        <v>109</v>
      </c>
      <c r="C29" s="268" t="s">
        <v>89</v>
      </c>
      <c r="D29" s="318">
        <v>67.62</v>
      </c>
    </row>
    <row r="30" spans="1:4" x14ac:dyDescent="0.35">
      <c r="A30" s="317">
        <v>26</v>
      </c>
      <c r="B30" s="268" t="s">
        <v>110</v>
      </c>
      <c r="C30" s="268" t="s">
        <v>89</v>
      </c>
      <c r="D30" s="318">
        <v>70.38</v>
      </c>
    </row>
    <row r="31" spans="1:4" x14ac:dyDescent="0.35">
      <c r="A31" s="317">
        <v>27</v>
      </c>
      <c r="B31" s="268" t="s">
        <v>320</v>
      </c>
      <c r="C31" s="268" t="s">
        <v>89</v>
      </c>
      <c r="D31" s="318">
        <v>71.349999999999994</v>
      </c>
    </row>
    <row r="32" spans="1:4" x14ac:dyDescent="0.35">
      <c r="A32" s="317">
        <v>28</v>
      </c>
      <c r="B32" s="268" t="s">
        <v>97</v>
      </c>
      <c r="C32" s="268" t="s">
        <v>169</v>
      </c>
      <c r="D32" s="318">
        <v>1</v>
      </c>
    </row>
    <row r="33" spans="1:4" x14ac:dyDescent="0.35">
      <c r="A33" s="317">
        <v>29</v>
      </c>
      <c r="B33" s="268" t="s">
        <v>87</v>
      </c>
      <c r="C33" s="268" t="s">
        <v>89</v>
      </c>
      <c r="D33" s="318">
        <v>62.57</v>
      </c>
    </row>
    <row r="34" spans="1:4" x14ac:dyDescent="0.35">
      <c r="A34" s="317">
        <v>30</v>
      </c>
      <c r="B34" s="268" t="s">
        <v>145</v>
      </c>
      <c r="C34" s="268" t="s">
        <v>89</v>
      </c>
      <c r="D34" s="318">
        <v>32.03</v>
      </c>
    </row>
    <row r="35" spans="1:4" x14ac:dyDescent="0.35">
      <c r="A35" s="317">
        <v>31</v>
      </c>
      <c r="B35" s="320"/>
      <c r="C35" s="320"/>
      <c r="D35" s="321"/>
    </row>
    <row r="36" spans="1:4" x14ac:dyDescent="0.35">
      <c r="A36" s="317">
        <v>32</v>
      </c>
      <c r="B36" s="268" t="s">
        <v>152</v>
      </c>
      <c r="C36" s="268" t="s">
        <v>89</v>
      </c>
      <c r="D36" s="318">
        <v>107.29</v>
      </c>
    </row>
    <row r="37" spans="1:4" x14ac:dyDescent="0.35">
      <c r="A37" s="317">
        <v>33</v>
      </c>
      <c r="B37" s="320"/>
      <c r="C37" s="320"/>
      <c r="D37" s="321"/>
    </row>
    <row r="38" spans="1:4" x14ac:dyDescent="0.35">
      <c r="A38" s="317">
        <v>34</v>
      </c>
      <c r="B38" s="268" t="s">
        <v>120</v>
      </c>
      <c r="C38" s="268" t="s">
        <v>168</v>
      </c>
      <c r="D38" s="318">
        <v>192.31</v>
      </c>
    </row>
    <row r="39" spans="1:4" x14ac:dyDescent="0.35">
      <c r="A39" s="317">
        <v>35</v>
      </c>
      <c r="B39" s="268" t="s">
        <v>104</v>
      </c>
      <c r="C39" s="268" t="s">
        <v>89</v>
      </c>
      <c r="D39" s="318">
        <v>22.44</v>
      </c>
    </row>
    <row r="40" spans="1:4" x14ac:dyDescent="0.35">
      <c r="A40" s="317">
        <v>36</v>
      </c>
      <c r="B40" s="268" t="s">
        <v>83</v>
      </c>
      <c r="C40" s="268" t="s">
        <v>79</v>
      </c>
      <c r="D40" s="318">
        <v>135.07</v>
      </c>
    </row>
    <row r="41" spans="1:4" x14ac:dyDescent="0.35">
      <c r="A41" s="317">
        <v>37</v>
      </c>
      <c r="B41" s="268" t="s">
        <v>84</v>
      </c>
      <c r="C41" s="268" t="s">
        <v>79</v>
      </c>
      <c r="D41" s="326">
        <v>103.72</v>
      </c>
    </row>
    <row r="42" spans="1:4" x14ac:dyDescent="0.35">
      <c r="A42" s="317">
        <v>38</v>
      </c>
      <c r="B42" s="268" t="s">
        <v>85</v>
      </c>
      <c r="C42" s="268" t="s">
        <v>79</v>
      </c>
      <c r="D42" s="318">
        <v>67.849999999999994</v>
      </c>
    </row>
    <row r="43" spans="1:4" x14ac:dyDescent="0.35">
      <c r="A43" s="317">
        <v>39</v>
      </c>
      <c r="B43" s="268" t="s">
        <v>118</v>
      </c>
      <c r="C43" s="268" t="s">
        <v>79</v>
      </c>
      <c r="D43" s="318">
        <v>257.11</v>
      </c>
    </row>
    <row r="44" spans="1:4" x14ac:dyDescent="0.35">
      <c r="A44" s="317">
        <v>40</v>
      </c>
      <c r="B44" s="268" t="s">
        <v>170</v>
      </c>
      <c r="C44" s="268" t="s">
        <v>89</v>
      </c>
      <c r="D44" s="318">
        <v>52.42</v>
      </c>
    </row>
    <row r="45" spans="1:4" x14ac:dyDescent="0.35">
      <c r="A45" s="317">
        <v>40</v>
      </c>
      <c r="B45" s="268" t="s">
        <v>171</v>
      </c>
      <c r="C45" s="268" t="s">
        <v>89</v>
      </c>
      <c r="D45" s="318">
        <v>52.42</v>
      </c>
    </row>
    <row r="46" spans="1:4" x14ac:dyDescent="0.35">
      <c r="A46" s="317">
        <v>41</v>
      </c>
      <c r="B46" s="320"/>
      <c r="C46" s="320"/>
      <c r="D46" s="321"/>
    </row>
    <row r="47" spans="1:4" x14ac:dyDescent="0.35">
      <c r="A47" s="317">
        <v>42</v>
      </c>
      <c r="B47" s="268" t="s">
        <v>101</v>
      </c>
      <c r="C47" s="268" t="s">
        <v>89</v>
      </c>
      <c r="D47" s="318">
        <v>18.62</v>
      </c>
    </row>
    <row r="48" spans="1:4" x14ac:dyDescent="0.35">
      <c r="A48" s="317">
        <v>43</v>
      </c>
      <c r="B48" s="268" t="s">
        <v>90</v>
      </c>
      <c r="C48" s="268" t="s">
        <v>89</v>
      </c>
      <c r="D48" s="318">
        <v>15.64</v>
      </c>
    </row>
    <row r="49" spans="1:4" x14ac:dyDescent="0.35">
      <c r="A49" s="317">
        <v>44</v>
      </c>
      <c r="B49" s="268" t="s">
        <v>345</v>
      </c>
      <c r="C49" s="268" t="s">
        <v>77</v>
      </c>
      <c r="D49" s="318">
        <v>0</v>
      </c>
    </row>
    <row r="50" spans="1:4" x14ac:dyDescent="0.35">
      <c r="A50" s="317">
        <v>45</v>
      </c>
      <c r="B50" s="268" t="s">
        <v>344</v>
      </c>
      <c r="C50" s="268" t="s">
        <v>77</v>
      </c>
      <c r="D50" s="318">
        <v>0</v>
      </c>
    </row>
    <row r="51" spans="1:4" x14ac:dyDescent="0.35">
      <c r="A51" s="317">
        <v>46</v>
      </c>
      <c r="B51" s="268" t="s">
        <v>107</v>
      </c>
      <c r="C51" s="268" t="s">
        <v>89</v>
      </c>
      <c r="D51" s="318">
        <v>60.41</v>
      </c>
    </row>
    <row r="52" spans="1:4" x14ac:dyDescent="0.35">
      <c r="A52" s="317">
        <v>47</v>
      </c>
      <c r="B52" s="268" t="s">
        <v>106</v>
      </c>
      <c r="C52" s="268" t="s">
        <v>89</v>
      </c>
      <c r="D52" s="318">
        <v>15.1</v>
      </c>
    </row>
    <row r="53" spans="1:4" x14ac:dyDescent="0.35">
      <c r="A53" s="317">
        <v>48</v>
      </c>
      <c r="B53" s="268" t="s">
        <v>174</v>
      </c>
      <c r="C53" s="268" t="s">
        <v>89</v>
      </c>
      <c r="D53" s="318">
        <v>72.33</v>
      </c>
    </row>
    <row r="54" spans="1:4" x14ac:dyDescent="0.35">
      <c r="A54" s="317">
        <v>49</v>
      </c>
      <c r="B54" s="268" t="s">
        <v>175</v>
      </c>
      <c r="C54" s="268" t="s">
        <v>89</v>
      </c>
      <c r="D54" s="318">
        <v>72.33</v>
      </c>
    </row>
    <row r="55" spans="1:4" x14ac:dyDescent="0.35">
      <c r="A55" s="317">
        <v>49</v>
      </c>
      <c r="B55" s="268" t="s">
        <v>176</v>
      </c>
      <c r="C55" s="268" t="s">
        <v>89</v>
      </c>
      <c r="D55" s="318">
        <v>72.33</v>
      </c>
    </row>
    <row r="56" spans="1:4" x14ac:dyDescent="0.35">
      <c r="A56" s="317">
        <v>50</v>
      </c>
      <c r="B56" s="268" t="s">
        <v>177</v>
      </c>
      <c r="C56" s="268" t="s">
        <v>89</v>
      </c>
      <c r="D56" s="318">
        <v>72.33</v>
      </c>
    </row>
    <row r="57" spans="1:4" x14ac:dyDescent="0.35">
      <c r="A57" s="317">
        <v>51</v>
      </c>
      <c r="B57" s="268" t="s">
        <v>178</v>
      </c>
      <c r="C57" s="268" t="s">
        <v>89</v>
      </c>
      <c r="D57" s="318">
        <v>72.33</v>
      </c>
    </row>
    <row r="58" spans="1:4" x14ac:dyDescent="0.35">
      <c r="A58" s="317" t="s">
        <v>302</v>
      </c>
      <c r="B58" s="268" t="s">
        <v>146</v>
      </c>
      <c r="C58" s="268" t="s">
        <v>161</v>
      </c>
      <c r="D58" s="318">
        <v>1110.99</v>
      </c>
    </row>
    <row r="59" spans="1:4" x14ac:dyDescent="0.35">
      <c r="A59" s="317" t="s">
        <v>300</v>
      </c>
      <c r="B59" s="268" t="s">
        <v>301</v>
      </c>
      <c r="C59" s="268" t="s">
        <v>168</v>
      </c>
      <c r="D59" s="318">
        <v>412.09</v>
      </c>
    </row>
    <row r="60" spans="1:4" x14ac:dyDescent="0.35">
      <c r="A60" s="317" t="s">
        <v>275</v>
      </c>
      <c r="B60" s="268" t="s">
        <v>91</v>
      </c>
      <c r="C60" s="268" t="s">
        <v>89</v>
      </c>
      <c r="D60" s="318">
        <v>89.4</v>
      </c>
    </row>
    <row r="61" spans="1:4" x14ac:dyDescent="0.35">
      <c r="A61" s="317" t="s">
        <v>275</v>
      </c>
      <c r="B61" s="268" t="s">
        <v>94</v>
      </c>
      <c r="C61" s="268" t="s">
        <v>89</v>
      </c>
      <c r="D61" s="318">
        <v>44.61</v>
      </c>
    </row>
    <row r="62" spans="1:4" x14ac:dyDescent="0.35">
      <c r="A62" s="317" t="s">
        <v>275</v>
      </c>
      <c r="B62" s="268" t="s">
        <v>104</v>
      </c>
      <c r="C62" s="268" t="s">
        <v>89</v>
      </c>
      <c r="D62" s="318">
        <v>22.44</v>
      </c>
    </row>
    <row r="63" spans="1:4" x14ac:dyDescent="0.35">
      <c r="A63" s="317" t="s">
        <v>275</v>
      </c>
      <c r="B63" s="268" t="s">
        <v>105</v>
      </c>
      <c r="C63" s="268" t="s">
        <v>89</v>
      </c>
      <c r="D63" s="318">
        <v>89.76</v>
      </c>
    </row>
    <row r="64" spans="1:4" x14ac:dyDescent="0.35">
      <c r="A64" s="317" t="s">
        <v>275</v>
      </c>
      <c r="B64" s="268" t="s">
        <v>172</v>
      </c>
      <c r="C64" s="268" t="s">
        <v>89</v>
      </c>
      <c r="D64" s="318">
        <v>57.62</v>
      </c>
    </row>
    <row r="65" spans="1:4" x14ac:dyDescent="0.35">
      <c r="A65" s="317" t="s">
        <v>275</v>
      </c>
      <c r="B65" s="268" t="s">
        <v>173</v>
      </c>
      <c r="C65" s="268" t="s">
        <v>89</v>
      </c>
      <c r="D65" s="318">
        <v>57.62</v>
      </c>
    </row>
    <row r="66" spans="1:4" x14ac:dyDescent="0.35">
      <c r="A66" s="317" t="s">
        <v>307</v>
      </c>
      <c r="B66" s="268" t="s">
        <v>97</v>
      </c>
      <c r="C66" s="268" t="s">
        <v>169</v>
      </c>
      <c r="D66" s="319">
        <v>1</v>
      </c>
    </row>
    <row r="67" spans="1:4" x14ac:dyDescent="0.35">
      <c r="A67" s="317" t="s">
        <v>308</v>
      </c>
      <c r="B67" s="268" t="s">
        <v>97</v>
      </c>
      <c r="C67" s="268" t="s">
        <v>169</v>
      </c>
      <c r="D67" s="319">
        <v>1</v>
      </c>
    </row>
    <row r="68" spans="1:4" x14ac:dyDescent="0.35">
      <c r="A68" s="317" t="s">
        <v>306</v>
      </c>
      <c r="B68" s="268" t="s">
        <v>97</v>
      </c>
      <c r="C68" s="268" t="s">
        <v>169</v>
      </c>
      <c r="D68" s="318">
        <v>1</v>
      </c>
    </row>
    <row r="69" spans="1:4" x14ac:dyDescent="0.35">
      <c r="A69" s="317" t="s">
        <v>310</v>
      </c>
      <c r="B69" s="268" t="s">
        <v>97</v>
      </c>
      <c r="C69" s="268" t="s">
        <v>169</v>
      </c>
      <c r="D69" s="318">
        <v>1</v>
      </c>
    </row>
    <row r="70" spans="1:4" x14ac:dyDescent="0.35">
      <c r="A70" s="317" t="s">
        <v>312</v>
      </c>
      <c r="B70" s="268" t="s">
        <v>97</v>
      </c>
      <c r="C70" s="268" t="s">
        <v>169</v>
      </c>
      <c r="D70" s="318">
        <v>1</v>
      </c>
    </row>
    <row r="71" spans="1:4" x14ac:dyDescent="0.35">
      <c r="A71" s="317" t="s">
        <v>309</v>
      </c>
      <c r="B71" s="268" t="s">
        <v>97</v>
      </c>
      <c r="C71" s="268" t="s">
        <v>169</v>
      </c>
      <c r="D71" s="318">
        <v>1</v>
      </c>
    </row>
    <row r="72" spans="1:4" x14ac:dyDescent="0.35">
      <c r="A72" s="317" t="s">
        <v>111</v>
      </c>
      <c r="B72" s="268" t="s">
        <v>238</v>
      </c>
      <c r="C72" s="268" t="s">
        <v>111</v>
      </c>
      <c r="D72" s="318">
        <v>1</v>
      </c>
    </row>
    <row r="73" spans="1:4" x14ac:dyDescent="0.35">
      <c r="A73" s="317" t="s">
        <v>111</v>
      </c>
      <c r="B73" s="268" t="s">
        <v>179</v>
      </c>
      <c r="C73" s="268" t="s">
        <v>89</v>
      </c>
      <c r="D73" s="318">
        <v>75.12</v>
      </c>
    </row>
    <row r="74" spans="1:4" x14ac:dyDescent="0.35">
      <c r="A74" s="317" t="s">
        <v>439</v>
      </c>
      <c r="B74" s="268" t="s">
        <v>441</v>
      </c>
      <c r="C74" s="268" t="s">
        <v>79</v>
      </c>
      <c r="D74" s="318">
        <v>257.26</v>
      </c>
    </row>
    <row r="75" spans="1:4" x14ac:dyDescent="0.35">
      <c r="A75" s="317" t="s">
        <v>440</v>
      </c>
      <c r="B75" s="268" t="s">
        <v>442</v>
      </c>
      <c r="C75" s="268" t="s">
        <v>79</v>
      </c>
      <c r="D75" s="318">
        <v>257.26</v>
      </c>
    </row>
    <row r="76" spans="1:4" x14ac:dyDescent="0.35">
      <c r="A76" s="317" t="s">
        <v>446</v>
      </c>
      <c r="B76" s="268" t="s">
        <v>447</v>
      </c>
      <c r="C76" s="332" t="s">
        <v>451</v>
      </c>
      <c r="D76" s="318">
        <v>66666.67</v>
      </c>
    </row>
    <row r="77" spans="1:4" ht="6.75" customHeight="1" x14ac:dyDescent="0.35">
      <c r="A77" s="323"/>
      <c r="B77" s="324"/>
      <c r="C77" s="324"/>
      <c r="D77" s="325"/>
    </row>
  </sheetData>
  <autoFilter ref="A1:D73" xr:uid="{A32C3899-9B10-4335-AD2E-DD0BF41AE86D}"/>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1"/>
  </sheetPr>
  <dimension ref="A1:O63"/>
  <sheetViews>
    <sheetView showGridLines="0" showZeros="0" tabSelected="1" zoomScaleNormal="100" workbookViewId="0">
      <selection sqref="A1:F1"/>
    </sheetView>
  </sheetViews>
  <sheetFormatPr defaultColWidth="9.08984375" defaultRowHeight="14.5" x14ac:dyDescent="0.35"/>
  <cols>
    <col min="1" max="1" width="3.6328125" style="1" bestFit="1" customWidth="1"/>
    <col min="2" max="2" width="41.26953125" style="1" customWidth="1"/>
    <col min="3" max="7" width="25.7265625" style="1" customWidth="1"/>
    <col min="8" max="16384" width="9.08984375" style="1"/>
  </cols>
  <sheetData>
    <row r="1" spans="1:11" x14ac:dyDescent="0.35">
      <c r="A1" s="355" t="s">
        <v>0</v>
      </c>
      <c r="B1" s="355"/>
      <c r="C1" s="355"/>
      <c r="D1" s="355"/>
      <c r="E1" s="355"/>
      <c r="F1" s="355"/>
      <c r="G1" s="302">
        <v>44176</v>
      </c>
    </row>
    <row r="2" spans="1:11" x14ac:dyDescent="0.35">
      <c r="G2" s="296" t="s">
        <v>513</v>
      </c>
    </row>
    <row r="3" spans="1:11" x14ac:dyDescent="0.35">
      <c r="A3" s="2" t="s">
        <v>1</v>
      </c>
      <c r="B3" s="3" t="s">
        <v>2</v>
      </c>
      <c r="C3" s="356"/>
      <c r="D3" s="356"/>
      <c r="E3" s="4"/>
      <c r="F3" s="4"/>
      <c r="G3" s="5"/>
      <c r="H3" s="6"/>
      <c r="I3" s="6"/>
      <c r="J3" s="6"/>
    </row>
    <row r="4" spans="1:11" x14ac:dyDescent="0.35">
      <c r="A4" s="2" t="s">
        <v>3</v>
      </c>
      <c r="B4" s="3" t="s">
        <v>4</v>
      </c>
      <c r="C4" s="357"/>
      <c r="D4" s="357"/>
      <c r="E4" s="6"/>
      <c r="F4" s="6"/>
      <c r="H4" s="6"/>
      <c r="I4" s="6"/>
      <c r="J4" s="6"/>
    </row>
    <row r="5" spans="1:11" x14ac:dyDescent="0.35">
      <c r="A5" s="2" t="s">
        <v>5</v>
      </c>
      <c r="B5" s="3" t="s">
        <v>6</v>
      </c>
      <c r="C5" s="358"/>
      <c r="D5" s="356"/>
      <c r="E5" s="6"/>
      <c r="F5" s="6"/>
      <c r="G5" s="6"/>
      <c r="H5" s="6"/>
      <c r="I5" s="6"/>
      <c r="J5" s="6"/>
      <c r="K5" s="6"/>
    </row>
    <row r="6" spans="1:11" x14ac:dyDescent="0.35">
      <c r="A6" s="2" t="s">
        <v>7</v>
      </c>
      <c r="B6" s="3" t="s">
        <v>8</v>
      </c>
      <c r="C6" s="359"/>
      <c r="D6" s="360"/>
      <c r="E6" s="6"/>
      <c r="F6" s="6"/>
      <c r="G6" s="6"/>
      <c r="H6" s="6"/>
      <c r="I6" s="6"/>
      <c r="J6" s="6"/>
      <c r="K6" s="6"/>
    </row>
    <row r="7" spans="1:11" x14ac:dyDescent="0.35">
      <c r="A7" s="7" t="s">
        <v>9</v>
      </c>
      <c r="B7" s="8" t="s">
        <v>10</v>
      </c>
      <c r="C7" s="347"/>
      <c r="D7" s="348"/>
      <c r="E7" s="6"/>
      <c r="F7" s="6"/>
      <c r="G7" s="6"/>
      <c r="H7" s="6"/>
      <c r="I7" s="6"/>
      <c r="J7" s="6"/>
      <c r="K7" s="6"/>
    </row>
    <row r="8" spans="1:11" x14ac:dyDescent="0.35">
      <c r="A8" s="7" t="s">
        <v>11</v>
      </c>
      <c r="B8" s="8" t="s">
        <v>12</v>
      </c>
      <c r="C8" s="352">
        <f>IF(C6="",0,C6-C7+1)</f>
        <v>0</v>
      </c>
      <c r="D8" s="353"/>
      <c r="E8" s="6"/>
      <c r="F8" s="6"/>
      <c r="G8" s="6"/>
      <c r="H8" s="6"/>
      <c r="I8" s="6"/>
      <c r="J8" s="6"/>
      <c r="K8" s="6"/>
    </row>
    <row r="9" spans="1:11" x14ac:dyDescent="0.35">
      <c r="A9" s="7" t="s">
        <v>13</v>
      </c>
      <c r="B9" s="8" t="s">
        <v>14</v>
      </c>
      <c r="C9" s="354"/>
      <c r="D9" s="354"/>
      <c r="E9" s="6"/>
      <c r="F9" s="6"/>
      <c r="G9" s="9"/>
      <c r="H9" s="6"/>
      <c r="I9" s="6"/>
      <c r="J9" s="6"/>
      <c r="K9" s="6"/>
    </row>
    <row r="10" spans="1:11" x14ac:dyDescent="0.35">
      <c r="A10" s="7" t="s">
        <v>15</v>
      </c>
      <c r="B10" s="8" t="s">
        <v>16</v>
      </c>
      <c r="C10" s="354"/>
      <c r="D10" s="354"/>
      <c r="E10" s="6"/>
      <c r="F10" s="6"/>
      <c r="G10" s="6"/>
      <c r="H10" s="6"/>
      <c r="I10" s="6"/>
      <c r="J10" s="6"/>
      <c r="K10" s="6"/>
    </row>
    <row r="11" spans="1:11" x14ac:dyDescent="0.35">
      <c r="A11" s="6"/>
      <c r="B11" s="6"/>
      <c r="C11" s="6"/>
      <c r="D11" s="6"/>
      <c r="E11" s="6"/>
      <c r="F11" s="6"/>
      <c r="G11" s="6"/>
      <c r="H11" s="6"/>
      <c r="I11" s="6"/>
      <c r="J11" s="6"/>
      <c r="K11" s="6"/>
    </row>
    <row r="12" spans="1:11" s="151" customFormat="1" ht="33" customHeight="1" x14ac:dyDescent="0.35">
      <c r="A12" s="148"/>
      <c r="B12" s="149"/>
      <c r="C12" s="150" t="s">
        <v>17</v>
      </c>
      <c r="D12" s="150" t="s">
        <v>18</v>
      </c>
      <c r="E12" s="150" t="s">
        <v>19</v>
      </c>
      <c r="F12" s="150" t="s">
        <v>20</v>
      </c>
      <c r="G12" s="150" t="s">
        <v>160</v>
      </c>
      <c r="H12" s="148"/>
      <c r="I12" s="148"/>
      <c r="J12" s="148"/>
      <c r="K12" s="148"/>
    </row>
    <row r="13" spans="1:11" ht="25.5" customHeight="1" x14ac:dyDescent="0.35">
      <c r="A13" s="6"/>
      <c r="B13" s="10" t="s">
        <v>21</v>
      </c>
      <c r="C13" s="11">
        <f>'AMH Non-TANF Inv.'!E93</f>
        <v>0</v>
      </c>
      <c r="D13" s="11">
        <f>'AMH Non-TANF Inv.'!H93</f>
        <v>0</v>
      </c>
      <c r="E13" s="12">
        <f>'AMH Non-TANF Inv.'!K93</f>
        <v>0</v>
      </c>
      <c r="F13" s="11">
        <f>C13-D13-E13</f>
        <v>0</v>
      </c>
      <c r="G13" s="154" t="str">
        <f t="shared" ref="G13" si="0">IF(C13=0,"N/A",((D13+E13)-(C13/$C$6*$C$8))/(C13/$C$6*$C$8))</f>
        <v>N/A</v>
      </c>
      <c r="H13" s="6"/>
      <c r="I13" s="6"/>
      <c r="J13" s="6"/>
      <c r="K13" s="6"/>
    </row>
    <row r="14" spans="1:11" ht="25.5" customHeight="1" x14ac:dyDescent="0.35">
      <c r="A14" s="6"/>
      <c r="B14" s="10" t="s">
        <v>22</v>
      </c>
      <c r="C14" s="11">
        <f>'AMH TANF Inv.'!E71</f>
        <v>0</v>
      </c>
      <c r="D14" s="11">
        <f>'AMH TANF Inv.'!H71</f>
        <v>0</v>
      </c>
      <c r="E14" s="12">
        <f>'AMH TANF Inv.'!K71</f>
        <v>0</v>
      </c>
      <c r="F14" s="11">
        <f>C14-D14-E14</f>
        <v>0</v>
      </c>
      <c r="G14" s="154" t="str">
        <f>IF(C14=0,"N/A",((D14+E14)-(C14/$C$6*$C$8))/(C14/$C$6*$C$8))</f>
        <v>N/A</v>
      </c>
      <c r="H14" s="6"/>
      <c r="I14" s="6"/>
      <c r="J14" s="6"/>
      <c r="K14" s="6"/>
    </row>
    <row r="15" spans="1:11" ht="25.5" customHeight="1" x14ac:dyDescent="0.35">
      <c r="A15" s="6"/>
      <c r="B15" s="10" t="s">
        <v>23</v>
      </c>
      <c r="C15" s="11">
        <f>'AMH Special Funding Inv.'!E207</f>
        <v>0</v>
      </c>
      <c r="D15" s="11">
        <f>'AMH Special Funding Inv.'!H207</f>
        <v>0</v>
      </c>
      <c r="E15" s="12">
        <f>'AMH Special Funding Inv.'!K207</f>
        <v>0</v>
      </c>
      <c r="F15" s="11">
        <f>C15-D15-E15</f>
        <v>0</v>
      </c>
      <c r="G15" s="154" t="str">
        <f t="shared" ref="G15:G24" si="1">IF(C15=0,"N/A",((D15+E15)-(C15/$C$6*$C$8))/(C15/$C$6*$C$8))</f>
        <v>N/A</v>
      </c>
      <c r="H15" s="6"/>
      <c r="I15" s="6"/>
      <c r="J15" s="6"/>
      <c r="K15" s="6"/>
    </row>
    <row r="16" spans="1:11" ht="25.5" customHeight="1" x14ac:dyDescent="0.35">
      <c r="A16" s="6"/>
      <c r="B16" s="10" t="s">
        <v>24</v>
      </c>
      <c r="C16" s="11">
        <f>'CMH Non-TANF Inv.'!E87</f>
        <v>0</v>
      </c>
      <c r="D16" s="11">
        <f>'CMH Non-TANF Inv.'!H87</f>
        <v>0</v>
      </c>
      <c r="E16" s="12">
        <f>'CMH Non-TANF Inv.'!K87</f>
        <v>0</v>
      </c>
      <c r="F16" s="11">
        <f t="shared" ref="F16:F24" si="2">C16-D16-E16</f>
        <v>0</v>
      </c>
      <c r="G16" s="154" t="str">
        <f t="shared" si="1"/>
        <v>N/A</v>
      </c>
      <c r="H16" s="6"/>
      <c r="I16" s="6"/>
      <c r="J16" s="6"/>
      <c r="K16" s="6"/>
    </row>
    <row r="17" spans="1:15" ht="25.5" customHeight="1" x14ac:dyDescent="0.35">
      <c r="A17" s="6"/>
      <c r="B17" s="10" t="s">
        <v>25</v>
      </c>
      <c r="C17" s="11">
        <f>'CMH Special Funding Inv.'!E88</f>
        <v>0</v>
      </c>
      <c r="D17" s="11">
        <f>'CMH Special Funding Inv.'!H88</f>
        <v>0</v>
      </c>
      <c r="E17" s="12">
        <f>'CMH Special Funding Inv.'!K88</f>
        <v>0</v>
      </c>
      <c r="F17" s="11">
        <f t="shared" si="2"/>
        <v>0</v>
      </c>
      <c r="G17" s="154" t="str">
        <f t="shared" si="1"/>
        <v>N/A</v>
      </c>
      <c r="H17" s="6"/>
      <c r="I17" s="6"/>
      <c r="J17" s="6"/>
      <c r="K17" s="6"/>
    </row>
    <row r="18" spans="1:15" ht="25.5" customHeight="1" x14ac:dyDescent="0.35">
      <c r="A18" s="6"/>
      <c r="B18" s="10" t="s">
        <v>26</v>
      </c>
      <c r="C18" s="11">
        <f>'CMH BNET Inv.'!E17</f>
        <v>0</v>
      </c>
      <c r="D18" s="11">
        <f>'CMH BNET Inv.'!H17</f>
        <v>0</v>
      </c>
      <c r="E18" s="12">
        <f>'CMH BNET Inv.'!K17</f>
        <v>0</v>
      </c>
      <c r="F18" s="11">
        <f t="shared" si="2"/>
        <v>0</v>
      </c>
      <c r="G18" s="154" t="str">
        <f t="shared" si="1"/>
        <v>N/A</v>
      </c>
      <c r="H18" s="6"/>
      <c r="I18" s="6"/>
      <c r="J18" s="6"/>
      <c r="K18" s="6"/>
    </row>
    <row r="19" spans="1:15" ht="25.5" customHeight="1" x14ac:dyDescent="0.35">
      <c r="A19" s="6"/>
      <c r="B19" s="10" t="s">
        <v>27</v>
      </c>
      <c r="C19" s="11">
        <f>'ASA Non-TANF Inv.'!E87</f>
        <v>0</v>
      </c>
      <c r="D19" s="11">
        <f>'ASA Non-TANF Inv.'!H87</f>
        <v>0</v>
      </c>
      <c r="E19" s="12">
        <f>'ASA Non-TANF Inv.'!K87</f>
        <v>0</v>
      </c>
      <c r="F19" s="11">
        <f t="shared" si="2"/>
        <v>0</v>
      </c>
      <c r="G19" s="154" t="str">
        <f t="shared" si="1"/>
        <v>N/A</v>
      </c>
      <c r="H19" s="6"/>
      <c r="I19" s="6"/>
      <c r="J19" s="6"/>
      <c r="K19" s="6"/>
    </row>
    <row r="20" spans="1:15" ht="25.5" customHeight="1" x14ac:dyDescent="0.35">
      <c r="A20" s="6"/>
      <c r="B20" s="10" t="s">
        <v>28</v>
      </c>
      <c r="C20" s="11">
        <f>'ASA TANF Inv.'!E71</f>
        <v>0</v>
      </c>
      <c r="D20" s="11">
        <f>'ASA TANF Inv.'!H71</f>
        <v>0</v>
      </c>
      <c r="E20" s="12">
        <f>'ASA TANF Inv.'!K71</f>
        <v>0</v>
      </c>
      <c r="F20" s="11">
        <f t="shared" si="2"/>
        <v>0</v>
      </c>
      <c r="G20" s="154" t="str">
        <f t="shared" si="1"/>
        <v>N/A</v>
      </c>
      <c r="H20" s="6"/>
      <c r="I20" s="6"/>
      <c r="J20" s="6"/>
      <c r="K20" s="6"/>
    </row>
    <row r="21" spans="1:15" ht="25.5" customHeight="1" x14ac:dyDescent="0.35">
      <c r="A21" s="6"/>
      <c r="B21" s="10" t="s">
        <v>29</v>
      </c>
      <c r="C21" s="11">
        <f>'ASA Special Funding Inv.'!E389</f>
        <v>0</v>
      </c>
      <c r="D21" s="11">
        <f>'ASA Special Funding Inv.'!H389</f>
        <v>0</v>
      </c>
      <c r="E21" s="12">
        <f>'ASA Special Funding Inv.'!K389</f>
        <v>0</v>
      </c>
      <c r="F21" s="11">
        <f t="shared" si="2"/>
        <v>0</v>
      </c>
      <c r="G21" s="154" t="str">
        <f t="shared" si="1"/>
        <v>N/A</v>
      </c>
      <c r="H21" s="6"/>
      <c r="I21" s="6"/>
      <c r="J21" s="6"/>
      <c r="K21" s="6"/>
    </row>
    <row r="22" spans="1:15" ht="25.5" customHeight="1" x14ac:dyDescent="0.35">
      <c r="A22" s="6"/>
      <c r="B22" s="10" t="s">
        <v>30</v>
      </c>
      <c r="C22" s="11">
        <f>'CSA Non-TANF Inv.'!E86</f>
        <v>0</v>
      </c>
      <c r="D22" s="11">
        <f>'CSA Non-TANF Inv.'!H86</f>
        <v>0</v>
      </c>
      <c r="E22" s="12">
        <f>'CSA Non-TANF Inv.'!K86</f>
        <v>0</v>
      </c>
      <c r="F22" s="11">
        <f t="shared" si="2"/>
        <v>0</v>
      </c>
      <c r="G22" s="154" t="str">
        <f t="shared" si="1"/>
        <v>N/A</v>
      </c>
      <c r="H22" s="6"/>
      <c r="I22" s="6"/>
      <c r="J22" s="6"/>
      <c r="K22" s="6"/>
    </row>
    <row r="23" spans="1:15" ht="25.5" customHeight="1" x14ac:dyDescent="0.35">
      <c r="A23" s="6"/>
      <c r="B23" s="10" t="s">
        <v>31</v>
      </c>
      <c r="C23" s="11">
        <f>'CSA TANF Inv.'!E70</f>
        <v>0</v>
      </c>
      <c r="D23" s="11">
        <f>'CSA TANF Inv.'!H70</f>
        <v>0</v>
      </c>
      <c r="E23" s="12">
        <f>'CSA TANF Inv.'!K70</f>
        <v>0</v>
      </c>
      <c r="F23" s="11">
        <f t="shared" si="2"/>
        <v>0</v>
      </c>
      <c r="G23" s="154" t="str">
        <f t="shared" si="1"/>
        <v>N/A</v>
      </c>
      <c r="H23" s="6"/>
      <c r="I23" s="6"/>
      <c r="J23" s="6"/>
      <c r="K23" s="6"/>
    </row>
    <row r="24" spans="1:15" ht="25.5" customHeight="1" x14ac:dyDescent="0.35">
      <c r="A24" s="6"/>
      <c r="B24" s="10" t="s">
        <v>32</v>
      </c>
      <c r="C24" s="11">
        <f>'CSA Special Funding Inv.'!E231</f>
        <v>0</v>
      </c>
      <c r="D24" s="11">
        <f>'CSA Special Funding Inv.'!H231</f>
        <v>0</v>
      </c>
      <c r="E24" s="12">
        <f>'CSA Special Funding Inv.'!K231</f>
        <v>0</v>
      </c>
      <c r="F24" s="11">
        <f t="shared" si="2"/>
        <v>0</v>
      </c>
      <c r="G24" s="154" t="str">
        <f t="shared" si="1"/>
        <v>N/A</v>
      </c>
      <c r="H24" s="6"/>
      <c r="I24" s="6"/>
      <c r="J24" s="6"/>
      <c r="K24" s="6"/>
    </row>
    <row r="25" spans="1:15" ht="25.5" customHeight="1" x14ac:dyDescent="0.35">
      <c r="B25" s="301" t="s">
        <v>321</v>
      </c>
      <c r="C25" s="13">
        <f>SUM(C13:C24)</f>
        <v>0</v>
      </c>
      <c r="D25" s="13">
        <f>SUM(D13:D24)</f>
        <v>0</v>
      </c>
      <c r="E25" s="13">
        <f>SUM(E13:E24)</f>
        <v>0</v>
      </c>
      <c r="F25" s="13">
        <f>SUM(F13:F24)</f>
        <v>0</v>
      </c>
      <c r="G25" s="155" t="str">
        <f>IF(C25=0,"N/A",((D25+E25)-(C25/$C$6*$C$8))/(C25/$C$6*$C$8))</f>
        <v>N/A</v>
      </c>
      <c r="H25" s="14"/>
      <c r="I25" s="14"/>
      <c r="J25" s="14"/>
      <c r="K25" s="14"/>
      <c r="L25" s="15"/>
      <c r="M25" s="15"/>
      <c r="N25" s="15"/>
      <c r="O25" s="15"/>
    </row>
    <row r="26" spans="1:15" ht="25.5" customHeight="1" x14ac:dyDescent="0.35">
      <c r="B26" s="284" t="s">
        <v>249</v>
      </c>
      <c r="C26" s="285"/>
      <c r="D26" s="13">
        <f>'AMH Special Funding Inv.'!H215+'CMH Special Funding Inv.'!H96+'ASA Special Funding Inv.'!H397+'CSA Special Funding Inv.'!H239</f>
        <v>0</v>
      </c>
      <c r="E26" s="13">
        <f>'AMH Special Funding Inv.'!K215+'CMH Special Funding Inv.'!K96+'ASA Special Funding Inv.'!K397+'CSA Special Funding Inv.'!K239</f>
        <v>0</v>
      </c>
      <c r="F26" s="286"/>
      <c r="G26" s="287"/>
      <c r="H26" s="14"/>
      <c r="I26" s="14"/>
      <c r="J26" s="14"/>
      <c r="K26" s="14"/>
      <c r="L26" s="15"/>
      <c r="M26" s="15"/>
      <c r="N26" s="15"/>
      <c r="O26" s="15"/>
    </row>
    <row r="27" spans="1:15" ht="25.5" customHeight="1" x14ac:dyDescent="0.35">
      <c r="B27" s="301" t="s">
        <v>322</v>
      </c>
      <c r="C27" s="13">
        <f>SUM(C25:C26)</f>
        <v>0</v>
      </c>
      <c r="D27" s="13">
        <f t="shared" ref="D27:F27" si="3">SUM(D25:D26)</f>
        <v>0</v>
      </c>
      <c r="E27" s="13">
        <f t="shared" si="3"/>
        <v>0</v>
      </c>
      <c r="F27" s="13">
        <f t="shared" si="3"/>
        <v>0</v>
      </c>
      <c r="G27" s="287"/>
      <c r="H27" s="14"/>
      <c r="I27" s="14"/>
      <c r="J27" s="14"/>
      <c r="K27" s="14"/>
      <c r="L27" s="15"/>
      <c r="M27" s="15"/>
      <c r="N27" s="15"/>
      <c r="O27" s="15"/>
    </row>
    <row r="28" spans="1:15" x14ac:dyDescent="0.35">
      <c r="H28" s="15"/>
      <c r="I28" s="15"/>
      <c r="J28" s="15"/>
      <c r="K28" s="15"/>
      <c r="L28" s="15"/>
      <c r="M28" s="15"/>
      <c r="N28" s="15"/>
      <c r="O28" s="15"/>
    </row>
    <row r="29" spans="1:15" ht="25.15" customHeight="1" x14ac:dyDescent="0.35">
      <c r="A29" s="6"/>
      <c r="B29" s="290" t="s">
        <v>276</v>
      </c>
      <c r="C29" s="285"/>
      <c r="D29" s="12">
        <f>'AMH Special Funding Inv.'!H230</f>
        <v>0</v>
      </c>
      <c r="E29" s="12">
        <f>'AMH Special Funding Inv.'!K230</f>
        <v>0</v>
      </c>
      <c r="F29" s="286"/>
      <c r="G29" s="287"/>
      <c r="H29" s="6"/>
      <c r="I29" s="6"/>
      <c r="J29" s="6"/>
      <c r="K29" s="6"/>
    </row>
    <row r="30" spans="1:15" ht="25.15" customHeight="1" x14ac:dyDescent="0.35">
      <c r="A30" s="6"/>
      <c r="B30" s="290" t="s">
        <v>277</v>
      </c>
      <c r="C30" s="285"/>
      <c r="D30" s="12">
        <f>'CMH Special Funding Inv.'!H111</f>
        <v>0</v>
      </c>
      <c r="E30" s="12">
        <f>'CMH Special Funding Inv.'!K111</f>
        <v>0</v>
      </c>
      <c r="F30" s="286"/>
      <c r="G30" s="287"/>
      <c r="H30" s="6"/>
      <c r="I30" s="6"/>
      <c r="J30" s="6"/>
      <c r="K30" s="6"/>
    </row>
    <row r="31" spans="1:15" x14ac:dyDescent="0.35">
      <c r="H31" s="15"/>
      <c r="I31" s="15"/>
      <c r="J31" s="15"/>
      <c r="K31" s="15"/>
      <c r="L31" s="15"/>
      <c r="M31" s="15"/>
      <c r="N31" s="15"/>
      <c r="O31" s="15"/>
    </row>
    <row r="32" spans="1:15" ht="15.5" x14ac:dyDescent="0.35">
      <c r="B32" s="16" t="s">
        <v>33</v>
      </c>
      <c r="C32" s="17"/>
      <c r="D32" s="17"/>
      <c r="E32" s="17"/>
      <c r="F32" s="17"/>
      <c r="G32" s="18"/>
      <c r="H32" s="19"/>
      <c r="I32" s="19"/>
      <c r="J32" s="19"/>
      <c r="K32" s="20"/>
      <c r="L32" s="21"/>
      <c r="M32" s="21"/>
      <c r="N32" s="15"/>
      <c r="O32" s="15"/>
    </row>
    <row r="33" spans="2:15" ht="42.4" customHeight="1" x14ac:dyDescent="0.35">
      <c r="B33" s="349" t="s">
        <v>244</v>
      </c>
      <c r="C33" s="350"/>
      <c r="D33" s="350"/>
      <c r="E33" s="350"/>
      <c r="F33" s="350"/>
      <c r="G33" s="351"/>
      <c r="H33" s="19"/>
      <c r="I33" s="19"/>
      <c r="J33" s="19"/>
      <c r="K33" s="20"/>
      <c r="L33" s="21"/>
      <c r="M33" s="21"/>
      <c r="N33" s="15"/>
      <c r="O33" s="15"/>
    </row>
    <row r="34" spans="2:15" ht="28.4" customHeight="1" x14ac:dyDescent="0.35">
      <c r="B34" s="349" t="s">
        <v>245</v>
      </c>
      <c r="C34" s="350"/>
      <c r="D34" s="350"/>
      <c r="E34" s="350"/>
      <c r="F34" s="350"/>
      <c r="G34" s="351"/>
      <c r="H34" s="23"/>
      <c r="I34" s="23"/>
      <c r="J34" s="23"/>
      <c r="K34" s="20"/>
      <c r="L34" s="21"/>
      <c r="M34" s="21"/>
      <c r="N34" s="15"/>
      <c r="O34" s="15"/>
    </row>
    <row r="35" spans="2:15" ht="15.4" customHeight="1" x14ac:dyDescent="0.35">
      <c r="B35" s="349" t="s">
        <v>246</v>
      </c>
      <c r="C35" s="350"/>
      <c r="D35" s="350"/>
      <c r="E35" s="350"/>
      <c r="F35" s="350"/>
      <c r="G35" s="351"/>
      <c r="H35" s="23"/>
      <c r="I35" s="23"/>
      <c r="J35" s="23"/>
      <c r="K35" s="20"/>
      <c r="L35" s="21"/>
      <c r="M35" s="21"/>
      <c r="N35" s="15"/>
      <c r="O35" s="15"/>
    </row>
    <row r="36" spans="2:15" ht="15.5" x14ac:dyDescent="0.35">
      <c r="B36" s="349"/>
      <c r="C36" s="350"/>
      <c r="D36" s="350"/>
      <c r="E36" s="350"/>
      <c r="F36" s="350"/>
      <c r="G36" s="351"/>
      <c r="H36" s="23"/>
      <c r="I36" s="23"/>
      <c r="J36" s="23"/>
      <c r="K36" s="20"/>
      <c r="L36" s="21"/>
      <c r="M36" s="21"/>
      <c r="N36" s="15"/>
      <c r="O36" s="15"/>
    </row>
    <row r="37" spans="2:15" ht="15.5" x14ac:dyDescent="0.35">
      <c r="B37" s="22"/>
      <c r="C37" s="23"/>
      <c r="D37" s="23"/>
      <c r="E37" s="23"/>
      <c r="F37" s="23"/>
      <c r="G37" s="24"/>
      <c r="H37" s="23"/>
      <c r="I37" s="23"/>
      <c r="J37" s="23"/>
      <c r="K37" s="20"/>
      <c r="L37" s="21"/>
      <c r="M37" s="21"/>
      <c r="N37" s="15"/>
      <c r="O37" s="15"/>
    </row>
    <row r="38" spans="2:15" ht="15.5" x14ac:dyDescent="0.35">
      <c r="B38" s="336"/>
      <c r="C38" s="337"/>
      <c r="D38" s="19"/>
      <c r="E38" s="25"/>
      <c r="F38" s="23"/>
      <c r="G38" s="26"/>
      <c r="H38" s="15"/>
      <c r="I38" s="19"/>
      <c r="J38" s="19"/>
      <c r="K38" s="20"/>
      <c r="L38" s="21"/>
      <c r="M38" s="21"/>
      <c r="N38" s="15"/>
      <c r="O38" s="15"/>
    </row>
    <row r="39" spans="2:15" ht="15.5" x14ac:dyDescent="0.35">
      <c r="B39" s="27" t="s">
        <v>34</v>
      </c>
      <c r="C39" s="28"/>
      <c r="D39" s="29"/>
      <c r="E39" s="28" t="s">
        <v>35</v>
      </c>
      <c r="F39" s="28"/>
      <c r="G39" s="30" t="s">
        <v>36</v>
      </c>
      <c r="H39" s="15"/>
      <c r="I39" s="19"/>
      <c r="J39" s="19"/>
      <c r="K39" s="20"/>
      <c r="L39" s="21"/>
      <c r="M39" s="21"/>
      <c r="N39" s="15"/>
      <c r="O39" s="15"/>
    </row>
    <row r="40" spans="2:15" ht="15.5" x14ac:dyDescent="0.35">
      <c r="B40" s="19"/>
      <c r="C40" s="23"/>
      <c r="D40" s="31"/>
      <c r="E40" s="23"/>
      <c r="F40" s="31"/>
      <c r="G40" s="19"/>
      <c r="H40" s="23"/>
      <c r="I40" s="19"/>
      <c r="J40" s="19"/>
      <c r="K40" s="20"/>
      <c r="L40" s="21"/>
      <c r="M40" s="21"/>
      <c r="N40" s="15"/>
      <c r="O40" s="15"/>
    </row>
    <row r="41" spans="2:15" x14ac:dyDescent="0.35">
      <c r="B41" s="32" t="s">
        <v>37</v>
      </c>
      <c r="C41" s="6"/>
      <c r="D41" s="6"/>
      <c r="E41" s="6"/>
      <c r="F41" s="6"/>
      <c r="G41" s="6"/>
      <c r="H41" s="6"/>
      <c r="I41" s="6"/>
      <c r="J41" s="6"/>
      <c r="K41" s="6"/>
    </row>
    <row r="42" spans="2:15" x14ac:dyDescent="0.35">
      <c r="B42" s="338"/>
      <c r="C42" s="339"/>
      <c r="D42" s="339"/>
      <c r="E42" s="339"/>
      <c r="F42" s="339"/>
      <c r="G42" s="340"/>
      <c r="H42" s="6"/>
      <c r="I42" s="6"/>
      <c r="J42" s="6"/>
      <c r="K42" s="6"/>
    </row>
    <row r="43" spans="2:15" x14ac:dyDescent="0.35">
      <c r="B43" s="341"/>
      <c r="C43" s="342"/>
      <c r="D43" s="342"/>
      <c r="E43" s="342"/>
      <c r="F43" s="342"/>
      <c r="G43" s="343"/>
      <c r="H43" s="6"/>
      <c r="I43" s="6"/>
      <c r="J43" s="6"/>
      <c r="K43" s="6"/>
    </row>
    <row r="44" spans="2:15" x14ac:dyDescent="0.35">
      <c r="B44" s="341"/>
      <c r="C44" s="342"/>
      <c r="D44" s="342"/>
      <c r="E44" s="342"/>
      <c r="F44" s="342"/>
      <c r="G44" s="343"/>
      <c r="H44" s="6"/>
      <c r="I44" s="6"/>
      <c r="J44" s="6"/>
      <c r="K44" s="6"/>
    </row>
    <row r="45" spans="2:15" x14ac:dyDescent="0.35">
      <c r="B45" s="341"/>
      <c r="C45" s="342"/>
      <c r="D45" s="342"/>
      <c r="E45" s="342"/>
      <c r="F45" s="342"/>
      <c r="G45" s="343"/>
      <c r="H45" s="6"/>
      <c r="I45" s="6"/>
      <c r="J45" s="6"/>
      <c r="K45" s="6"/>
    </row>
    <row r="46" spans="2:15" x14ac:dyDescent="0.35">
      <c r="B46" s="341"/>
      <c r="C46" s="342"/>
      <c r="D46" s="342"/>
      <c r="E46" s="342"/>
      <c r="F46" s="342"/>
      <c r="G46" s="343"/>
      <c r="H46" s="6"/>
      <c r="I46" s="6"/>
      <c r="J46" s="6"/>
      <c r="K46" s="6"/>
    </row>
    <row r="47" spans="2:15" x14ac:dyDescent="0.35">
      <c r="B47" s="341"/>
      <c r="C47" s="342"/>
      <c r="D47" s="342"/>
      <c r="E47" s="342"/>
      <c r="F47" s="342"/>
      <c r="G47" s="343"/>
      <c r="H47" s="6"/>
      <c r="I47" s="6"/>
      <c r="J47" s="6"/>
      <c r="K47" s="6"/>
    </row>
    <row r="48" spans="2:15" x14ac:dyDescent="0.35">
      <c r="B48" s="341"/>
      <c r="C48" s="342"/>
      <c r="D48" s="342"/>
      <c r="E48" s="342"/>
      <c r="F48" s="342"/>
      <c r="G48" s="343"/>
      <c r="H48" s="6"/>
      <c r="I48" s="6"/>
      <c r="J48" s="6"/>
      <c r="K48" s="6"/>
    </row>
    <row r="49" spans="2:11" x14ac:dyDescent="0.35">
      <c r="B49" s="341"/>
      <c r="C49" s="342"/>
      <c r="D49" s="342"/>
      <c r="E49" s="342"/>
      <c r="F49" s="342"/>
      <c r="G49" s="343"/>
      <c r="H49" s="6"/>
      <c r="I49" s="6"/>
      <c r="J49" s="6"/>
      <c r="K49" s="6"/>
    </row>
    <row r="50" spans="2:11" x14ac:dyDescent="0.35">
      <c r="B50" s="341"/>
      <c r="C50" s="342"/>
      <c r="D50" s="342"/>
      <c r="E50" s="342"/>
      <c r="F50" s="342"/>
      <c r="G50" s="343"/>
      <c r="H50" s="6"/>
      <c r="I50" s="6"/>
      <c r="J50" s="6"/>
      <c r="K50" s="6"/>
    </row>
    <row r="51" spans="2:11" x14ac:dyDescent="0.35">
      <c r="B51" s="341"/>
      <c r="C51" s="342"/>
      <c r="D51" s="342"/>
      <c r="E51" s="342"/>
      <c r="F51" s="342"/>
      <c r="G51" s="343"/>
      <c r="H51" s="6"/>
      <c r="I51" s="6"/>
      <c r="J51" s="6"/>
      <c r="K51" s="6"/>
    </row>
    <row r="52" spans="2:11" x14ac:dyDescent="0.35">
      <c r="B52" s="341"/>
      <c r="C52" s="342"/>
      <c r="D52" s="342"/>
      <c r="E52" s="342"/>
      <c r="F52" s="342"/>
      <c r="G52" s="343"/>
      <c r="H52" s="6"/>
      <c r="I52" s="6"/>
      <c r="J52" s="6"/>
      <c r="K52" s="6"/>
    </row>
    <row r="53" spans="2:11" x14ac:dyDescent="0.35">
      <c r="B53" s="341"/>
      <c r="C53" s="342"/>
      <c r="D53" s="342"/>
      <c r="E53" s="342"/>
      <c r="F53" s="342"/>
      <c r="G53" s="343"/>
      <c r="H53" s="6"/>
      <c r="I53" s="6"/>
      <c r="J53" s="6"/>
      <c r="K53" s="6"/>
    </row>
    <row r="54" spans="2:11" x14ac:dyDescent="0.35">
      <c r="B54" s="341"/>
      <c r="C54" s="342"/>
      <c r="D54" s="342"/>
      <c r="E54" s="342"/>
      <c r="F54" s="342"/>
      <c r="G54" s="343"/>
      <c r="H54" s="6"/>
      <c r="I54" s="6"/>
      <c r="J54" s="6"/>
      <c r="K54" s="6"/>
    </row>
    <row r="55" spans="2:11" x14ac:dyDescent="0.35">
      <c r="B55" s="341"/>
      <c r="C55" s="342"/>
      <c r="D55" s="342"/>
      <c r="E55" s="342"/>
      <c r="F55" s="342"/>
      <c r="G55" s="343"/>
    </row>
    <row r="56" spans="2:11" x14ac:dyDescent="0.35">
      <c r="B56" s="341"/>
      <c r="C56" s="342"/>
      <c r="D56" s="342"/>
      <c r="E56" s="342"/>
      <c r="F56" s="342"/>
      <c r="G56" s="343"/>
    </row>
    <row r="57" spans="2:11" x14ac:dyDescent="0.35">
      <c r="B57" s="341"/>
      <c r="C57" s="342"/>
      <c r="D57" s="342"/>
      <c r="E57" s="342"/>
      <c r="F57" s="342"/>
      <c r="G57" s="343"/>
    </row>
    <row r="58" spans="2:11" x14ac:dyDescent="0.35">
      <c r="B58" s="341"/>
      <c r="C58" s="342"/>
      <c r="D58" s="342"/>
      <c r="E58" s="342"/>
      <c r="F58" s="342"/>
      <c r="G58" s="343"/>
    </row>
    <row r="59" spans="2:11" x14ac:dyDescent="0.35">
      <c r="B59" s="341"/>
      <c r="C59" s="342"/>
      <c r="D59" s="342"/>
      <c r="E59" s="342"/>
      <c r="F59" s="342"/>
      <c r="G59" s="343"/>
    </row>
    <row r="60" spans="2:11" x14ac:dyDescent="0.35">
      <c r="B60" s="341"/>
      <c r="C60" s="342"/>
      <c r="D60" s="342"/>
      <c r="E60" s="342"/>
      <c r="F60" s="342"/>
      <c r="G60" s="343"/>
    </row>
    <row r="61" spans="2:11" x14ac:dyDescent="0.35">
      <c r="B61" s="341"/>
      <c r="C61" s="342"/>
      <c r="D61" s="342"/>
      <c r="E61" s="342"/>
      <c r="F61" s="342"/>
      <c r="G61" s="343"/>
    </row>
    <row r="62" spans="2:11" x14ac:dyDescent="0.35">
      <c r="B62" s="341"/>
      <c r="C62" s="342"/>
      <c r="D62" s="342"/>
      <c r="E62" s="342"/>
      <c r="F62" s="342"/>
      <c r="G62" s="343"/>
    </row>
    <row r="63" spans="2:11" x14ac:dyDescent="0.35">
      <c r="B63" s="344"/>
      <c r="C63" s="345"/>
      <c r="D63" s="345"/>
      <c r="E63" s="345"/>
      <c r="F63" s="345"/>
      <c r="G63" s="346"/>
    </row>
  </sheetData>
  <sheetProtection algorithmName="SHA-512" hashValue="uyL6nVzfa1DrIxJETu6CiBzQJzaeWgZoluUwyxT9RpDGliWmEw+pUZpsb/Vx3y1XQ580XpmRhJIQcuyffhIsAg==" saltValue="Jm8HLdzEtYeL3p/fKSZJqg==" spinCount="100000" sheet="1" formatCells="0" formatColumns="0" formatRows="0"/>
  <mergeCells count="14">
    <mergeCell ref="A1:F1"/>
    <mergeCell ref="C3:D3"/>
    <mergeCell ref="C4:D4"/>
    <mergeCell ref="C5:D5"/>
    <mergeCell ref="C6:D6"/>
    <mergeCell ref="B38:C38"/>
    <mergeCell ref="B42:G63"/>
    <mergeCell ref="C7:D7"/>
    <mergeCell ref="B33:G33"/>
    <mergeCell ref="B34:G34"/>
    <mergeCell ref="B35:G36"/>
    <mergeCell ref="C8:D8"/>
    <mergeCell ref="C9:D9"/>
    <mergeCell ref="C10:D10"/>
  </mergeCells>
  <hyperlinks>
    <hyperlink ref="B14" location="'AMH TANF Inv.'!G1" display="AMH TANF" xr:uid="{00000000-0004-0000-0200-000000000000}"/>
    <hyperlink ref="B15" location="'AMH Special Funding Inv.'!G1" display="AMH SPECIAL FUNDING" xr:uid="{00000000-0004-0000-0200-000001000000}"/>
    <hyperlink ref="B13" location="'AMH Non-TANF Inv.'!G1" display="AMH Non-TANF" xr:uid="{00000000-0004-0000-0200-000002000000}"/>
    <hyperlink ref="B16" location="'CMH Non-TANF Inv.'!G1" display="CMH Non-TANF" xr:uid="{00000000-0004-0000-0200-000003000000}"/>
    <hyperlink ref="B17" location="'CMH Special Funding Inv.'!G1" display="CMH SPECIAL FUNDING" xr:uid="{00000000-0004-0000-0200-000004000000}"/>
    <hyperlink ref="B18" location="'CMH BNET Inv.'!G1" display="CMH BNET" xr:uid="{00000000-0004-0000-0200-000005000000}"/>
    <hyperlink ref="B19" location="'ASA Non-TANF Inv.'!G1" display="ASA Non-TANF" xr:uid="{00000000-0004-0000-0200-000006000000}"/>
    <hyperlink ref="B20" location="'ASA TANF Inv.'!G1" display="ASA TANF" xr:uid="{00000000-0004-0000-0200-000007000000}"/>
    <hyperlink ref="B21" location="'ASA Special Funding Inv.'!G1" display="ASA SPECIAL FUNDING" xr:uid="{00000000-0004-0000-0200-000008000000}"/>
    <hyperlink ref="B22" location="'CSA Non-TANF Inv.'!G1" display="CSA Non-TANF" xr:uid="{00000000-0004-0000-0200-000009000000}"/>
    <hyperlink ref="B23" location="'CSA TANF Inv.'!G1" display="CSA TANF" xr:uid="{00000000-0004-0000-0200-00000A000000}"/>
    <hyperlink ref="B24" location="'CSA Special Funding Inv.'!G1" display="CSA SPECIAL FUNDING" xr:uid="{00000000-0004-0000-0200-00000B000000}"/>
    <hyperlink ref="B29" location="'AMH Special Funding Inv.'!A1" display="AMH Special Funding - Other Government Funding" xr:uid="{00000000-0004-0000-0200-00000C000000}"/>
    <hyperlink ref="B30" location="'CMH Special Funding Inv.'!A1" display="CMH Special Funding - Other Government Funding" xr:uid="{00000000-0004-0000-0200-00000D000000}"/>
  </hyperlinks>
  <pageMargins left="0.7" right="0.7" top="0.75" bottom="0.75" header="0.3" footer="0.3"/>
  <pageSetup scale="53"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A1:Z150"/>
  <sheetViews>
    <sheetView showGridLines="0" showZeros="0" zoomScaleNormal="100" workbookViewId="0">
      <pane xSplit="6" ySplit="12" topLeftCell="R13" activePane="bottomRight" state="frozen"/>
      <selection activeCell="AI9" sqref="AI9"/>
      <selection pane="topRight" activeCell="AI9" sqref="AI9"/>
      <selection pane="bottomLeft" activeCell="AI9" sqref="AI9"/>
      <selection pane="bottomRight" activeCell="B27" sqref="B27"/>
    </sheetView>
  </sheetViews>
  <sheetFormatPr defaultColWidth="9.08984375" defaultRowHeight="14.5" x14ac:dyDescent="0.35"/>
  <cols>
    <col min="1" max="1" width="8" style="122" customWidth="1"/>
    <col min="2" max="2" width="37.7265625" style="122" customWidth="1"/>
    <col min="3" max="3" width="20.08984375" style="214" customWidth="1"/>
    <col min="4" max="4" width="11.6328125" style="214" customWidth="1"/>
    <col min="5" max="5" width="16.08984375" style="122" bestFit="1" customWidth="1"/>
    <col min="6" max="6" width="11" style="122" bestFit="1" customWidth="1"/>
    <col min="7" max="7" width="16.08984375" style="122" customWidth="1"/>
    <col min="8" max="8" width="12" style="122" customWidth="1"/>
    <col min="9" max="9" width="13.6328125" style="122" customWidth="1"/>
    <col min="10" max="10" width="12.6328125" style="122" customWidth="1"/>
    <col min="11" max="11" width="13.26953125" style="122" customWidth="1"/>
    <col min="12" max="12" width="14.36328125" style="122" customWidth="1"/>
    <col min="13" max="15" width="14.26953125" style="122" customWidth="1"/>
    <col min="16" max="24" width="14.26953125" style="251" customWidth="1"/>
    <col min="25" max="26" width="14.26953125" style="122" customWidth="1"/>
    <col min="27" max="27" width="10" style="122" customWidth="1"/>
    <col min="28" max="28" width="10.6328125" style="122" customWidth="1"/>
    <col min="29" max="16384" width="9.08984375" style="122"/>
  </cols>
  <sheetData>
    <row r="1" spans="1:26" x14ac:dyDescent="0.35">
      <c r="A1" s="209" t="str">
        <f>Master!A3</f>
        <v xml:space="preserve">a. </v>
      </c>
      <c r="B1" s="209" t="str">
        <f>Master!B3</f>
        <v>Agency Name:</v>
      </c>
      <c r="C1" s="363">
        <f>Master!C3</f>
        <v>0</v>
      </c>
      <c r="D1" s="363"/>
      <c r="E1" s="363"/>
      <c r="F1" s="363"/>
      <c r="G1" s="364" t="s">
        <v>38</v>
      </c>
      <c r="H1" s="364"/>
      <c r="I1" s="364"/>
      <c r="J1" s="364"/>
      <c r="K1" s="210"/>
      <c r="Y1" s="211" t="s">
        <v>39</v>
      </c>
      <c r="Z1" s="211"/>
    </row>
    <row r="2" spans="1:26" x14ac:dyDescent="0.35">
      <c r="A2" s="209" t="str">
        <f>Master!A4</f>
        <v xml:space="preserve">b. </v>
      </c>
      <c r="B2" s="209" t="str">
        <f>Master!B4</f>
        <v>Contract No.:</v>
      </c>
      <c r="C2" s="365">
        <f>Master!C4</f>
        <v>0</v>
      </c>
      <c r="D2" s="365"/>
      <c r="E2" s="365"/>
      <c r="F2" s="365"/>
      <c r="G2" s="364" t="s">
        <v>40</v>
      </c>
      <c r="H2" s="364"/>
      <c r="I2" s="364"/>
      <c r="J2" s="364"/>
      <c r="Y2" s="303">
        <f>Master!$G$1</f>
        <v>44176</v>
      </c>
      <c r="Z2" s="212"/>
    </row>
    <row r="3" spans="1:26" x14ac:dyDescent="0.35">
      <c r="A3" s="209" t="str">
        <f>Master!A5</f>
        <v xml:space="preserve">c. </v>
      </c>
      <c r="B3" s="209" t="str">
        <f>Master!B5</f>
        <v>Month/Year of :</v>
      </c>
      <c r="C3" s="366">
        <f>Master!C5</f>
        <v>0</v>
      </c>
      <c r="D3" s="366"/>
      <c r="E3" s="366"/>
      <c r="F3" s="366"/>
      <c r="I3" s="208"/>
      <c r="Y3" s="212" t="str">
        <f>Master!$G$2</f>
        <v>Version: 3.4.47</v>
      </c>
      <c r="Z3" s="212"/>
    </row>
    <row r="4" spans="1:26" x14ac:dyDescent="0.35">
      <c r="A4" s="209" t="str">
        <f>Master!A6</f>
        <v xml:space="preserve">d.  </v>
      </c>
      <c r="B4" s="209" t="str">
        <f>Master!B6</f>
        <v># months in the contract:</v>
      </c>
      <c r="C4" s="365">
        <f>Master!C6</f>
        <v>0</v>
      </c>
      <c r="D4" s="365"/>
      <c r="E4" s="365"/>
      <c r="F4" s="365"/>
      <c r="I4" s="208"/>
    </row>
    <row r="5" spans="1:26" x14ac:dyDescent="0.35">
      <c r="A5" s="209" t="str">
        <f>Master!A7</f>
        <v>e.</v>
      </c>
      <c r="B5" s="209" t="str">
        <f>Master!B7</f>
        <v># months remaining (including month in c.):</v>
      </c>
      <c r="C5" s="365">
        <f>Master!C7</f>
        <v>0</v>
      </c>
      <c r="D5" s="365"/>
      <c r="E5" s="365"/>
      <c r="F5" s="365"/>
    </row>
    <row r="6" spans="1:26" x14ac:dyDescent="0.35">
      <c r="A6" s="209" t="str">
        <f>Master!A8</f>
        <v xml:space="preserve">f.  </v>
      </c>
      <c r="B6" s="209" t="str">
        <f>Master!B8</f>
        <v># months incurred (including month in c.):</v>
      </c>
      <c r="C6" s="365">
        <f>Master!C8</f>
        <v>0</v>
      </c>
      <c r="D6" s="365"/>
      <c r="E6" s="365"/>
      <c r="F6" s="365"/>
    </row>
    <row r="7" spans="1:26" x14ac:dyDescent="0.35">
      <c r="A7" s="209" t="str">
        <f>Master!A9</f>
        <v xml:space="preserve">g.  </v>
      </c>
      <c r="B7" s="209" t="str">
        <f>Master!B9</f>
        <v>Federal ID:</v>
      </c>
      <c r="C7" s="365">
        <f>Master!C9</f>
        <v>0</v>
      </c>
      <c r="D7" s="365"/>
      <c r="E7" s="365"/>
      <c r="F7" s="365"/>
    </row>
    <row r="8" spans="1:26" x14ac:dyDescent="0.35">
      <c r="A8" s="209" t="str">
        <f>Master!A10</f>
        <v>h.</v>
      </c>
      <c r="B8" s="209" t="str">
        <f>Master!B10</f>
        <v>Address:</v>
      </c>
      <c r="C8" s="365">
        <f>Master!C10</f>
        <v>0</v>
      </c>
      <c r="D8" s="365"/>
      <c r="E8" s="365"/>
      <c r="F8" s="365"/>
      <c r="G8" s="213"/>
      <c r="H8" s="213"/>
      <c r="I8" s="213"/>
      <c r="J8" s="213"/>
    </row>
    <row r="9" spans="1:26" x14ac:dyDescent="0.35">
      <c r="K9" s="370" t="s">
        <v>41</v>
      </c>
      <c r="L9" s="365"/>
      <c r="M9" s="365"/>
      <c r="N9" s="365"/>
      <c r="O9" s="365"/>
      <c r="P9" s="365"/>
      <c r="Q9" s="365"/>
      <c r="R9" s="365"/>
      <c r="S9" s="365"/>
      <c r="T9" s="365"/>
      <c r="U9" s="365"/>
      <c r="V9" s="365"/>
      <c r="W9" s="365"/>
      <c r="X9" s="371"/>
      <c r="Y9" s="215" t="s">
        <v>42</v>
      </c>
      <c r="Z9" s="215" t="s">
        <v>43</v>
      </c>
    </row>
    <row r="10" spans="1:26" ht="65" customHeight="1" x14ac:dyDescent="0.35">
      <c r="A10" s="183" t="s">
        <v>165</v>
      </c>
      <c r="B10" s="183" t="s">
        <v>163</v>
      </c>
      <c r="C10" s="183" t="s">
        <v>44</v>
      </c>
      <c r="D10" s="183" t="s">
        <v>45</v>
      </c>
      <c r="E10" s="183" t="s">
        <v>46</v>
      </c>
      <c r="F10" s="183" t="s">
        <v>47</v>
      </c>
      <c r="G10" s="43" t="s">
        <v>48</v>
      </c>
      <c r="H10" s="43" t="s">
        <v>49</v>
      </c>
      <c r="I10" s="43" t="s">
        <v>50</v>
      </c>
      <c r="J10" s="183" t="s">
        <v>51</v>
      </c>
      <c r="K10" s="183" t="s">
        <v>453</v>
      </c>
      <c r="L10" s="183" t="s">
        <v>452</v>
      </c>
      <c r="M10" s="183" t="s">
        <v>52</v>
      </c>
      <c r="N10" s="183" t="s">
        <v>454</v>
      </c>
      <c r="O10" s="183" t="s">
        <v>53</v>
      </c>
      <c r="P10" s="183" t="s">
        <v>455</v>
      </c>
      <c r="Q10" s="183" t="s">
        <v>456</v>
      </c>
      <c r="R10" s="183" t="s">
        <v>457</v>
      </c>
      <c r="S10" s="183" t="s">
        <v>458</v>
      </c>
      <c r="T10" s="183" t="s">
        <v>459</v>
      </c>
      <c r="U10" s="183" t="s">
        <v>460</v>
      </c>
      <c r="V10" s="183" t="s">
        <v>461</v>
      </c>
      <c r="W10" s="183" t="s">
        <v>462</v>
      </c>
      <c r="X10" s="183" t="s">
        <v>462</v>
      </c>
      <c r="Y10" s="183" t="s">
        <v>463</v>
      </c>
      <c r="Z10" s="183" t="s">
        <v>55</v>
      </c>
    </row>
    <row r="11" spans="1:26" x14ac:dyDescent="0.35">
      <c r="A11" s="44"/>
      <c r="B11" s="44"/>
      <c r="C11" s="44"/>
      <c r="D11" s="44"/>
      <c r="E11" s="44"/>
      <c r="F11" s="44"/>
      <c r="G11" s="45" t="s">
        <v>56</v>
      </c>
      <c r="H11" s="45"/>
      <c r="I11" s="45"/>
      <c r="J11" s="46"/>
      <c r="K11" s="46" t="s">
        <v>382</v>
      </c>
      <c r="L11" s="46" t="s">
        <v>383</v>
      </c>
      <c r="M11" s="46" t="s">
        <v>384</v>
      </c>
      <c r="N11" s="46" t="s">
        <v>385</v>
      </c>
      <c r="O11" s="46" t="s">
        <v>407</v>
      </c>
      <c r="P11" s="46" t="s">
        <v>386</v>
      </c>
      <c r="Q11" s="46" t="s">
        <v>365</v>
      </c>
      <c r="R11" s="46" t="s">
        <v>347</v>
      </c>
      <c r="S11" s="46" t="s">
        <v>434</v>
      </c>
      <c r="T11" s="46" t="s">
        <v>435</v>
      </c>
      <c r="U11" s="46" t="s">
        <v>436</v>
      </c>
      <c r="V11" s="46" t="s">
        <v>437</v>
      </c>
      <c r="W11" s="46" t="s">
        <v>387</v>
      </c>
      <c r="X11" s="46" t="s">
        <v>406</v>
      </c>
      <c r="Y11" s="46" t="s">
        <v>57</v>
      </c>
      <c r="Z11" s="46" t="s">
        <v>58</v>
      </c>
    </row>
    <row r="12" spans="1:26" x14ac:dyDescent="0.35">
      <c r="A12" s="47" t="s">
        <v>59</v>
      </c>
      <c r="B12" s="47" t="s">
        <v>60</v>
      </c>
      <c r="C12" s="47" t="s">
        <v>61</v>
      </c>
      <c r="D12" s="47" t="s">
        <v>62</v>
      </c>
      <c r="E12" s="47" t="s">
        <v>63</v>
      </c>
      <c r="F12" s="47" t="s">
        <v>64</v>
      </c>
      <c r="G12" s="47" t="s">
        <v>65</v>
      </c>
      <c r="H12" s="47" t="s">
        <v>66</v>
      </c>
      <c r="I12" s="47" t="s">
        <v>67</v>
      </c>
      <c r="J12" s="47" t="s">
        <v>68</v>
      </c>
      <c r="K12" s="47" t="s">
        <v>69</v>
      </c>
      <c r="L12" s="47" t="s">
        <v>70</v>
      </c>
      <c r="M12" s="47" t="s">
        <v>71</v>
      </c>
      <c r="N12" s="47" t="s">
        <v>72</v>
      </c>
      <c r="O12" s="47" t="s">
        <v>73</v>
      </c>
      <c r="P12" s="47" t="s">
        <v>74</v>
      </c>
      <c r="Q12" s="47" t="s">
        <v>158</v>
      </c>
      <c r="R12" s="47" t="s">
        <v>250</v>
      </c>
      <c r="S12" s="47" t="s">
        <v>268</v>
      </c>
      <c r="T12" s="47" t="s">
        <v>273</v>
      </c>
      <c r="U12" s="47" t="s">
        <v>274</v>
      </c>
      <c r="V12" s="47" t="s">
        <v>317</v>
      </c>
      <c r="W12" s="47" t="s">
        <v>327</v>
      </c>
      <c r="X12" s="47" t="s">
        <v>328</v>
      </c>
      <c r="Y12" s="47" t="s">
        <v>329</v>
      </c>
      <c r="Z12" s="47" t="s">
        <v>330</v>
      </c>
    </row>
    <row r="13" spans="1:26" x14ac:dyDescent="0.35">
      <c r="A13" s="48"/>
      <c r="B13" s="48"/>
      <c r="C13" s="48"/>
      <c r="D13" s="48"/>
      <c r="E13" s="48"/>
      <c r="F13" s="48"/>
      <c r="G13" s="48"/>
      <c r="H13" s="48"/>
      <c r="I13" s="48"/>
      <c r="J13" s="48"/>
      <c r="K13" s="48"/>
      <c r="L13" s="48"/>
      <c r="M13" s="48"/>
      <c r="N13" s="48"/>
      <c r="O13" s="48"/>
      <c r="P13" s="48"/>
      <c r="Q13" s="48"/>
      <c r="R13" s="48"/>
      <c r="S13" s="48"/>
      <c r="T13" s="48"/>
      <c r="U13" s="48"/>
      <c r="V13" s="48"/>
      <c r="W13" s="48"/>
      <c r="X13" s="48"/>
      <c r="Y13" s="48"/>
    </row>
    <row r="14" spans="1:26" x14ac:dyDescent="0.35">
      <c r="A14" s="49"/>
      <c r="B14" s="50" t="s">
        <v>75</v>
      </c>
      <c r="C14" s="48"/>
      <c r="D14" s="48"/>
      <c r="E14" s="48"/>
      <c r="F14" s="48"/>
      <c r="G14" s="48"/>
      <c r="H14" s="48"/>
      <c r="I14" s="48"/>
      <c r="J14" s="48"/>
      <c r="K14" s="48"/>
      <c r="L14" s="48"/>
      <c r="M14" s="48"/>
      <c r="N14" s="48"/>
      <c r="O14" s="48"/>
      <c r="P14" s="48"/>
      <c r="Q14" s="48"/>
      <c r="R14" s="48"/>
      <c r="S14" s="48"/>
      <c r="T14" s="48"/>
      <c r="U14" s="48"/>
      <c r="V14" s="48"/>
      <c r="W14" s="48"/>
      <c r="X14" s="48"/>
      <c r="Y14" s="48"/>
    </row>
    <row r="15" spans="1:26" x14ac:dyDescent="0.35">
      <c r="A15" s="245">
        <v>18</v>
      </c>
      <c r="B15" s="246" t="s">
        <v>76</v>
      </c>
      <c r="C15" s="247" t="s">
        <v>77</v>
      </c>
      <c r="D15" s="247" t="s">
        <v>78</v>
      </c>
      <c r="E15" s="247" t="s">
        <v>79</v>
      </c>
      <c r="F15" s="248" t="s">
        <v>79</v>
      </c>
      <c r="G15" s="55"/>
      <c r="H15" s="55"/>
      <c r="I15" s="55"/>
      <c r="J15" s="163">
        <f t="shared" ref="J15:J23" si="0">SUM(H15:I15)</f>
        <v>0</v>
      </c>
      <c r="K15" s="55"/>
      <c r="L15" s="57"/>
      <c r="M15" s="57"/>
      <c r="N15" s="57"/>
      <c r="O15" s="57"/>
      <c r="P15" s="57"/>
      <c r="Q15" s="55"/>
      <c r="R15" s="57"/>
      <c r="S15" s="57"/>
      <c r="T15" s="57"/>
      <c r="U15" s="57"/>
      <c r="V15" s="57"/>
      <c r="W15" s="57"/>
      <c r="X15" s="57"/>
      <c r="Y15" s="163">
        <f>G15-SUM(J15:X15)</f>
        <v>0</v>
      </c>
      <c r="Z15" s="55"/>
    </row>
    <row r="16" spans="1:26" x14ac:dyDescent="0.35">
      <c r="A16" s="245">
        <v>19</v>
      </c>
      <c r="B16" s="246" t="s">
        <v>80</v>
      </c>
      <c r="C16" s="247" t="s">
        <v>77</v>
      </c>
      <c r="D16" s="247" t="s">
        <v>78</v>
      </c>
      <c r="E16" s="247" t="s">
        <v>79</v>
      </c>
      <c r="F16" s="248" t="s">
        <v>79</v>
      </c>
      <c r="G16" s="55"/>
      <c r="H16" s="55"/>
      <c r="I16" s="55"/>
      <c r="J16" s="163">
        <f t="shared" si="0"/>
        <v>0</v>
      </c>
      <c r="K16" s="55"/>
      <c r="L16" s="57"/>
      <c r="M16" s="57"/>
      <c r="N16" s="57"/>
      <c r="O16" s="57"/>
      <c r="P16" s="57"/>
      <c r="Q16" s="55"/>
      <c r="R16" s="57"/>
      <c r="S16" s="57"/>
      <c r="T16" s="57"/>
      <c r="U16" s="57"/>
      <c r="V16" s="57"/>
      <c r="W16" s="57"/>
      <c r="X16" s="57"/>
      <c r="Y16" s="163">
        <f t="shared" ref="Y16:Y23" si="1">G16-SUM(J16:X16)</f>
        <v>0</v>
      </c>
      <c r="Z16" s="55"/>
    </row>
    <row r="17" spans="1:26" x14ac:dyDescent="0.35">
      <c r="A17" s="245">
        <v>20</v>
      </c>
      <c r="B17" s="246" t="s">
        <v>81</v>
      </c>
      <c r="C17" s="247" t="s">
        <v>77</v>
      </c>
      <c r="D17" s="247" t="s">
        <v>78</v>
      </c>
      <c r="E17" s="247" t="s">
        <v>79</v>
      </c>
      <c r="F17" s="248" t="s">
        <v>79</v>
      </c>
      <c r="G17" s="55"/>
      <c r="H17" s="55"/>
      <c r="I17" s="55"/>
      <c r="J17" s="163">
        <f t="shared" si="0"/>
        <v>0</v>
      </c>
      <c r="K17" s="55"/>
      <c r="L17" s="57"/>
      <c r="M17" s="57"/>
      <c r="N17" s="57"/>
      <c r="O17" s="57"/>
      <c r="P17" s="57"/>
      <c r="Q17" s="55"/>
      <c r="R17" s="57"/>
      <c r="S17" s="57"/>
      <c r="T17" s="57"/>
      <c r="U17" s="57"/>
      <c r="V17" s="57"/>
      <c r="W17" s="57"/>
      <c r="X17" s="57"/>
      <c r="Y17" s="163">
        <f t="shared" si="1"/>
        <v>0</v>
      </c>
      <c r="Z17" s="55"/>
    </row>
    <row r="18" spans="1:26" x14ac:dyDescent="0.35">
      <c r="A18" s="245">
        <v>21</v>
      </c>
      <c r="B18" s="246" t="s">
        <v>82</v>
      </c>
      <c r="C18" s="247" t="s">
        <v>77</v>
      </c>
      <c r="D18" s="247" t="s">
        <v>78</v>
      </c>
      <c r="E18" s="247" t="s">
        <v>79</v>
      </c>
      <c r="F18" s="248" t="s">
        <v>79</v>
      </c>
      <c r="G18" s="55"/>
      <c r="H18" s="55"/>
      <c r="I18" s="55"/>
      <c r="J18" s="163">
        <f t="shared" si="0"/>
        <v>0</v>
      </c>
      <c r="K18" s="55"/>
      <c r="L18" s="57"/>
      <c r="M18" s="57"/>
      <c r="N18" s="57"/>
      <c r="O18" s="57"/>
      <c r="P18" s="57"/>
      <c r="Q18" s="55"/>
      <c r="R18" s="57"/>
      <c r="S18" s="57"/>
      <c r="T18" s="57"/>
      <c r="U18" s="57"/>
      <c r="V18" s="57"/>
      <c r="W18" s="57"/>
      <c r="X18" s="57"/>
      <c r="Y18" s="163">
        <f t="shared" si="1"/>
        <v>0</v>
      </c>
      <c r="Z18" s="55"/>
    </row>
    <row r="19" spans="1:26" x14ac:dyDescent="0.35">
      <c r="A19" s="245">
        <v>36</v>
      </c>
      <c r="B19" s="246" t="s">
        <v>83</v>
      </c>
      <c r="C19" s="247" t="s">
        <v>77</v>
      </c>
      <c r="D19" s="247" t="s">
        <v>78</v>
      </c>
      <c r="E19" s="247" t="s">
        <v>79</v>
      </c>
      <c r="F19" s="248" t="s">
        <v>79</v>
      </c>
      <c r="G19" s="55"/>
      <c r="H19" s="55"/>
      <c r="I19" s="55"/>
      <c r="J19" s="163">
        <f t="shared" si="0"/>
        <v>0</v>
      </c>
      <c r="K19" s="55"/>
      <c r="L19" s="57"/>
      <c r="M19" s="57"/>
      <c r="N19" s="57"/>
      <c r="O19" s="57"/>
      <c r="P19" s="57"/>
      <c r="Q19" s="55"/>
      <c r="R19" s="57"/>
      <c r="S19" s="57"/>
      <c r="T19" s="57"/>
      <c r="U19" s="57"/>
      <c r="V19" s="57"/>
      <c r="W19" s="57"/>
      <c r="X19" s="57"/>
      <c r="Y19" s="163">
        <f t="shared" si="1"/>
        <v>0</v>
      </c>
      <c r="Z19" s="55"/>
    </row>
    <row r="20" spans="1:26" x14ac:dyDescent="0.35">
      <c r="A20" s="245">
        <v>37</v>
      </c>
      <c r="B20" s="246" t="s">
        <v>84</v>
      </c>
      <c r="C20" s="247" t="s">
        <v>77</v>
      </c>
      <c r="D20" s="247" t="s">
        <v>78</v>
      </c>
      <c r="E20" s="247" t="s">
        <v>79</v>
      </c>
      <c r="F20" s="248" t="s">
        <v>79</v>
      </c>
      <c r="G20" s="55"/>
      <c r="H20" s="55"/>
      <c r="I20" s="55"/>
      <c r="J20" s="163">
        <f t="shared" si="0"/>
        <v>0</v>
      </c>
      <c r="K20" s="55"/>
      <c r="L20" s="57"/>
      <c r="M20" s="57"/>
      <c r="N20" s="57"/>
      <c r="O20" s="57"/>
      <c r="P20" s="57"/>
      <c r="Q20" s="55"/>
      <c r="R20" s="57"/>
      <c r="S20" s="57"/>
      <c r="T20" s="57"/>
      <c r="U20" s="57"/>
      <c r="V20" s="57"/>
      <c r="W20" s="57"/>
      <c r="X20" s="57"/>
      <c r="Y20" s="163">
        <f t="shared" si="1"/>
        <v>0</v>
      </c>
      <c r="Z20" s="55"/>
    </row>
    <row r="21" spans="1:26" x14ac:dyDescent="0.35">
      <c r="A21" s="245">
        <v>38</v>
      </c>
      <c r="B21" s="246" t="s">
        <v>85</v>
      </c>
      <c r="C21" s="247" t="s">
        <v>77</v>
      </c>
      <c r="D21" s="247" t="s">
        <v>78</v>
      </c>
      <c r="E21" s="247" t="s">
        <v>79</v>
      </c>
      <c r="F21" s="248" t="s">
        <v>79</v>
      </c>
      <c r="G21" s="55"/>
      <c r="H21" s="55"/>
      <c r="I21" s="55"/>
      <c r="J21" s="163">
        <f t="shared" si="0"/>
        <v>0</v>
      </c>
      <c r="K21" s="55"/>
      <c r="L21" s="57"/>
      <c r="M21" s="57"/>
      <c r="N21" s="57"/>
      <c r="O21" s="57"/>
      <c r="P21" s="57"/>
      <c r="Q21" s="55"/>
      <c r="R21" s="57"/>
      <c r="S21" s="57"/>
      <c r="T21" s="57"/>
      <c r="U21" s="57"/>
      <c r="V21" s="57"/>
      <c r="W21" s="57"/>
      <c r="X21" s="57"/>
      <c r="Y21" s="163">
        <f t="shared" si="1"/>
        <v>0</v>
      </c>
      <c r="Z21" s="55"/>
    </row>
    <row r="22" spans="1:26" x14ac:dyDescent="0.35">
      <c r="A22" s="184"/>
      <c r="B22" s="185"/>
      <c r="C22" s="185"/>
      <c r="D22" s="185"/>
      <c r="E22" s="185"/>
      <c r="F22" s="185"/>
      <c r="G22" s="55"/>
      <c r="H22" s="55"/>
      <c r="I22" s="55"/>
      <c r="J22" s="163">
        <f t="shared" si="0"/>
        <v>0</v>
      </c>
      <c r="K22" s="55"/>
      <c r="L22" s="57"/>
      <c r="M22" s="57"/>
      <c r="N22" s="57"/>
      <c r="O22" s="57"/>
      <c r="P22" s="57"/>
      <c r="Q22" s="57"/>
      <c r="R22" s="57"/>
      <c r="S22" s="57"/>
      <c r="T22" s="57"/>
      <c r="U22" s="57"/>
      <c r="V22" s="57"/>
      <c r="W22" s="57"/>
      <c r="X22" s="57"/>
      <c r="Y22" s="163">
        <f t="shared" si="1"/>
        <v>0</v>
      </c>
      <c r="Z22" s="55"/>
    </row>
    <row r="23" spans="1:26" x14ac:dyDescent="0.35">
      <c r="A23" s="184"/>
      <c r="B23" s="185"/>
      <c r="C23" s="185"/>
      <c r="D23" s="185"/>
      <c r="E23" s="185"/>
      <c r="F23" s="185"/>
      <c r="G23" s="55"/>
      <c r="H23" s="55"/>
      <c r="I23" s="55"/>
      <c r="J23" s="163">
        <f t="shared" si="0"/>
        <v>0</v>
      </c>
      <c r="K23" s="55"/>
      <c r="L23" s="57"/>
      <c r="M23" s="57"/>
      <c r="N23" s="57"/>
      <c r="O23" s="57"/>
      <c r="P23" s="57"/>
      <c r="Q23" s="57"/>
      <c r="R23" s="57"/>
      <c r="S23" s="57"/>
      <c r="T23" s="57"/>
      <c r="U23" s="57"/>
      <c r="V23" s="57"/>
      <c r="W23" s="57"/>
      <c r="X23" s="57"/>
      <c r="Y23" s="163">
        <f t="shared" si="1"/>
        <v>0</v>
      </c>
      <c r="Z23" s="55"/>
    </row>
    <row r="24" spans="1:26" x14ac:dyDescent="0.35">
      <c r="A24" s="48"/>
      <c r="B24" s="48"/>
      <c r="C24" s="48"/>
      <c r="D24" s="48"/>
      <c r="E24" s="48"/>
      <c r="F24" s="48"/>
      <c r="G24" s="48"/>
      <c r="H24" s="48"/>
      <c r="I24" s="48"/>
      <c r="J24" s="48">
        <f t="shared" ref="J24" si="2">SUM(H24:I24)</f>
        <v>0</v>
      </c>
      <c r="K24" s="48"/>
      <c r="L24" s="48"/>
      <c r="M24" s="48"/>
      <c r="N24" s="48"/>
      <c r="O24" s="48"/>
      <c r="P24" s="48"/>
      <c r="Q24" s="48"/>
      <c r="R24" s="48"/>
      <c r="S24" s="48"/>
      <c r="T24" s="48"/>
      <c r="U24" s="48"/>
      <c r="V24" s="48"/>
      <c r="W24" s="48"/>
      <c r="X24" s="48"/>
      <c r="Y24" s="48"/>
    </row>
    <row r="25" spans="1:26" x14ac:dyDescent="0.35">
      <c r="A25" s="48"/>
      <c r="B25" s="48"/>
      <c r="C25" s="48"/>
      <c r="D25" s="48"/>
      <c r="E25" s="48"/>
      <c r="F25" s="48"/>
      <c r="G25" s="48"/>
      <c r="H25" s="48"/>
      <c r="I25" s="48"/>
      <c r="J25" s="48"/>
      <c r="K25" s="48"/>
      <c r="L25" s="48"/>
      <c r="M25" s="48"/>
      <c r="N25" s="48"/>
      <c r="O25" s="48"/>
      <c r="P25" s="48"/>
      <c r="Q25" s="48"/>
      <c r="R25" s="48"/>
      <c r="S25" s="48"/>
      <c r="T25" s="48"/>
      <c r="U25" s="48"/>
      <c r="V25" s="48"/>
      <c r="W25" s="48"/>
      <c r="X25" s="48"/>
      <c r="Y25" s="48"/>
    </row>
    <row r="26" spans="1:26" x14ac:dyDescent="0.35">
      <c r="A26" s="48"/>
      <c r="B26" s="48"/>
      <c r="C26" s="48"/>
      <c r="D26" s="48"/>
      <c r="E26" s="48"/>
      <c r="F26" s="48"/>
      <c r="G26" s="48"/>
      <c r="H26" s="48"/>
      <c r="I26" s="48"/>
      <c r="J26" s="48"/>
      <c r="K26" s="48"/>
      <c r="L26" s="48"/>
      <c r="M26" s="48"/>
      <c r="N26" s="48"/>
      <c r="O26" s="48"/>
      <c r="P26" s="48"/>
      <c r="Q26" s="48"/>
      <c r="R26" s="48"/>
      <c r="S26" s="48"/>
      <c r="T26" s="48"/>
      <c r="U26" s="48"/>
      <c r="V26" s="48"/>
      <c r="W26" s="48"/>
      <c r="X26" s="48"/>
      <c r="Y26" s="48"/>
    </row>
    <row r="27" spans="1:26" x14ac:dyDescent="0.35">
      <c r="A27" s="49"/>
      <c r="B27" s="50" t="s">
        <v>86</v>
      </c>
      <c r="C27" s="48"/>
      <c r="D27" s="48"/>
      <c r="E27" s="48"/>
      <c r="F27" s="48"/>
      <c r="G27" s="48"/>
      <c r="H27" s="48"/>
      <c r="I27" s="48"/>
      <c r="J27" s="48"/>
      <c r="K27" s="48"/>
      <c r="L27" s="48"/>
      <c r="M27" s="48"/>
      <c r="N27" s="48"/>
      <c r="O27" s="48"/>
      <c r="P27" s="48"/>
      <c r="Q27" s="48"/>
      <c r="R27" s="48"/>
      <c r="S27" s="48"/>
      <c r="T27" s="48"/>
      <c r="U27" s="48"/>
      <c r="V27" s="48"/>
      <c r="W27" s="48"/>
      <c r="X27" s="48"/>
      <c r="Y27" s="48"/>
    </row>
    <row r="28" spans="1:26" x14ac:dyDescent="0.35">
      <c r="A28" s="245">
        <v>29</v>
      </c>
      <c r="B28" s="249" t="s">
        <v>87</v>
      </c>
      <c r="C28" s="247" t="s">
        <v>77</v>
      </c>
      <c r="D28" s="247" t="s">
        <v>78</v>
      </c>
      <c r="E28" s="247" t="s">
        <v>88</v>
      </c>
      <c r="F28" s="248" t="s">
        <v>89</v>
      </c>
      <c r="G28" s="55"/>
      <c r="H28" s="55"/>
      <c r="I28" s="55"/>
      <c r="J28" s="163">
        <f t="shared" ref="J28:J66" si="3">SUM(H28:I28)</f>
        <v>0</v>
      </c>
      <c r="K28" s="55"/>
      <c r="L28" s="57"/>
      <c r="M28" s="57"/>
      <c r="N28" s="57"/>
      <c r="O28" s="57"/>
      <c r="P28" s="57"/>
      <c r="Q28" s="55"/>
      <c r="R28" s="57"/>
      <c r="S28" s="57"/>
      <c r="T28" s="57"/>
      <c r="U28" s="57"/>
      <c r="V28" s="57"/>
      <c r="W28" s="57"/>
      <c r="X28" s="57"/>
      <c r="Y28" s="163">
        <f t="shared" ref="Y28:Y66" si="4">G28-SUM(J28:X28)</f>
        <v>0</v>
      </c>
      <c r="Z28" s="55"/>
    </row>
    <row r="29" spans="1:26" x14ac:dyDescent="0.35">
      <c r="A29" s="245">
        <v>43</v>
      </c>
      <c r="B29" s="249" t="s">
        <v>90</v>
      </c>
      <c r="C29" s="247" t="s">
        <v>77</v>
      </c>
      <c r="D29" s="247" t="s">
        <v>78</v>
      </c>
      <c r="E29" s="247" t="s">
        <v>88</v>
      </c>
      <c r="F29" s="247" t="s">
        <v>89</v>
      </c>
      <c r="G29" s="55"/>
      <c r="H29" s="55"/>
      <c r="I29" s="55"/>
      <c r="J29" s="163">
        <f t="shared" si="3"/>
        <v>0</v>
      </c>
      <c r="K29" s="55"/>
      <c r="L29" s="57"/>
      <c r="M29" s="57"/>
      <c r="N29" s="57"/>
      <c r="O29" s="57"/>
      <c r="P29" s="57"/>
      <c r="Q29" s="55"/>
      <c r="R29" s="57"/>
      <c r="S29" s="57"/>
      <c r="T29" s="57"/>
      <c r="U29" s="57"/>
      <c r="V29" s="57"/>
      <c r="W29" s="57"/>
      <c r="X29" s="57"/>
      <c r="Y29" s="163">
        <f t="shared" si="4"/>
        <v>0</v>
      </c>
      <c r="Z29" s="55"/>
    </row>
    <row r="30" spans="1:26" x14ac:dyDescent="0.35">
      <c r="A30" s="245">
        <v>1</v>
      </c>
      <c r="B30" s="249" t="s">
        <v>91</v>
      </c>
      <c r="C30" s="247" t="s">
        <v>77</v>
      </c>
      <c r="D30" s="247" t="s">
        <v>78</v>
      </c>
      <c r="E30" s="247" t="s">
        <v>88</v>
      </c>
      <c r="F30" s="247" t="s">
        <v>89</v>
      </c>
      <c r="G30" s="55"/>
      <c r="H30" s="55"/>
      <c r="I30" s="55"/>
      <c r="J30" s="163">
        <f t="shared" si="3"/>
        <v>0</v>
      </c>
      <c r="K30" s="55"/>
      <c r="L30" s="57"/>
      <c r="M30" s="57"/>
      <c r="N30" s="57"/>
      <c r="O30" s="57"/>
      <c r="P30" s="55"/>
      <c r="Q30" s="55"/>
      <c r="R30" s="57"/>
      <c r="S30" s="57"/>
      <c r="T30" s="57"/>
      <c r="U30" s="57"/>
      <c r="V30" s="57"/>
      <c r="W30" s="57"/>
      <c r="X30" s="57"/>
      <c r="Y30" s="163">
        <f t="shared" si="4"/>
        <v>0</v>
      </c>
      <c r="Z30" s="55"/>
    </row>
    <row r="31" spans="1:26" x14ac:dyDescent="0.35">
      <c r="A31" s="245">
        <v>2</v>
      </c>
      <c r="B31" s="249" t="s">
        <v>92</v>
      </c>
      <c r="C31" s="247" t="s">
        <v>77</v>
      </c>
      <c r="D31" s="247" t="s">
        <v>78</v>
      </c>
      <c r="E31" s="247" t="s">
        <v>88</v>
      </c>
      <c r="F31" s="247" t="s">
        <v>89</v>
      </c>
      <c r="G31" s="55"/>
      <c r="H31" s="55"/>
      <c r="I31" s="55"/>
      <c r="J31" s="163">
        <f t="shared" si="3"/>
        <v>0</v>
      </c>
      <c r="K31" s="55"/>
      <c r="L31" s="57"/>
      <c r="M31" s="57"/>
      <c r="N31" s="57"/>
      <c r="O31" s="55"/>
      <c r="P31" s="55"/>
      <c r="Q31" s="55"/>
      <c r="R31" s="57"/>
      <c r="S31" s="57"/>
      <c r="T31" s="57"/>
      <c r="U31" s="57"/>
      <c r="V31" s="57"/>
      <c r="W31" s="57"/>
      <c r="X31" s="57"/>
      <c r="Y31" s="163">
        <f t="shared" si="4"/>
        <v>0</v>
      </c>
      <c r="Z31" s="55"/>
    </row>
    <row r="32" spans="1:26" s="251" customFormat="1" x14ac:dyDescent="0.35">
      <c r="A32" s="245">
        <v>45</v>
      </c>
      <c r="B32" s="249" t="s">
        <v>344</v>
      </c>
      <c r="C32" s="247" t="s">
        <v>77</v>
      </c>
      <c r="D32" s="247" t="s">
        <v>78</v>
      </c>
      <c r="E32" s="247" t="s">
        <v>88</v>
      </c>
      <c r="F32" s="247" t="s">
        <v>89</v>
      </c>
      <c r="G32" s="55"/>
      <c r="H32" s="55"/>
      <c r="I32" s="55"/>
      <c r="J32" s="163"/>
      <c r="K32" s="55"/>
      <c r="L32" s="57"/>
      <c r="M32" s="57"/>
      <c r="N32" s="57"/>
      <c r="O32" s="57"/>
      <c r="P32" s="57"/>
      <c r="Q32" s="57"/>
      <c r="R32" s="57"/>
      <c r="S32" s="57"/>
      <c r="T32" s="57"/>
      <c r="U32" s="57"/>
      <c r="V32" s="57"/>
      <c r="W32" s="57"/>
      <c r="X32" s="57"/>
      <c r="Y32" s="163">
        <f t="shared" si="4"/>
        <v>0</v>
      </c>
      <c r="Z32" s="55"/>
    </row>
    <row r="33" spans="1:26" s="251" customFormat="1" x14ac:dyDescent="0.35">
      <c r="A33" s="245">
        <v>44</v>
      </c>
      <c r="B33" s="249" t="s">
        <v>345</v>
      </c>
      <c r="C33" s="247" t="s">
        <v>77</v>
      </c>
      <c r="D33" s="247" t="s">
        <v>78</v>
      </c>
      <c r="E33" s="247" t="s">
        <v>88</v>
      </c>
      <c r="F33" s="247" t="s">
        <v>89</v>
      </c>
      <c r="G33" s="55"/>
      <c r="H33" s="55"/>
      <c r="I33" s="55"/>
      <c r="J33" s="163"/>
      <c r="K33" s="55"/>
      <c r="L33" s="57"/>
      <c r="M33" s="57"/>
      <c r="N33" s="57"/>
      <c r="O33" s="57"/>
      <c r="P33" s="57"/>
      <c r="Q33" s="57"/>
      <c r="R33" s="57"/>
      <c r="S33" s="57"/>
      <c r="T33" s="57"/>
      <c r="U33" s="57"/>
      <c r="V33" s="57"/>
      <c r="W33" s="57"/>
      <c r="X33" s="57"/>
      <c r="Y33" s="163">
        <f t="shared" si="4"/>
        <v>0</v>
      </c>
      <c r="Z33" s="55"/>
    </row>
    <row r="34" spans="1:26" x14ac:dyDescent="0.35">
      <c r="A34" s="245">
        <v>4</v>
      </c>
      <c r="B34" s="246" t="s">
        <v>116</v>
      </c>
      <c r="C34" s="247" t="s">
        <v>95</v>
      </c>
      <c r="D34" s="247" t="s">
        <v>96</v>
      </c>
      <c r="E34" s="247" t="s">
        <v>88</v>
      </c>
      <c r="F34" s="247" t="s">
        <v>89</v>
      </c>
      <c r="G34" s="55"/>
      <c r="H34" s="55"/>
      <c r="I34" s="55"/>
      <c r="J34" s="163">
        <f t="shared" si="3"/>
        <v>0</v>
      </c>
      <c r="K34" s="55"/>
      <c r="L34" s="57"/>
      <c r="M34" s="57"/>
      <c r="N34" s="57"/>
      <c r="O34" s="57"/>
      <c r="P34" s="57"/>
      <c r="Q34" s="57"/>
      <c r="R34" s="57"/>
      <c r="S34" s="57"/>
      <c r="T34" s="57"/>
      <c r="U34" s="57"/>
      <c r="V34" s="57"/>
      <c r="W34" s="57"/>
      <c r="X34" s="57"/>
      <c r="Y34" s="163">
        <f t="shared" si="4"/>
        <v>0</v>
      </c>
      <c r="Z34" s="55"/>
    </row>
    <row r="35" spans="1:26" x14ac:dyDescent="0.35">
      <c r="A35" s="161">
        <v>5</v>
      </c>
      <c r="B35" s="52" t="s">
        <v>93</v>
      </c>
      <c r="C35" s="162" t="s">
        <v>77</v>
      </c>
      <c r="D35" s="162" t="s">
        <v>78</v>
      </c>
      <c r="E35" s="162" t="s">
        <v>88</v>
      </c>
      <c r="F35" s="162" t="s">
        <v>89</v>
      </c>
      <c r="G35" s="55"/>
      <c r="H35" s="55"/>
      <c r="I35" s="55"/>
      <c r="J35" s="163">
        <f t="shared" si="3"/>
        <v>0</v>
      </c>
      <c r="K35" s="55"/>
      <c r="L35" s="57"/>
      <c r="M35" s="57"/>
      <c r="N35" s="57"/>
      <c r="O35" s="57"/>
      <c r="P35" s="57"/>
      <c r="Q35" s="55"/>
      <c r="R35" s="57"/>
      <c r="S35" s="57"/>
      <c r="T35" s="57"/>
      <c r="U35" s="57"/>
      <c r="V35" s="57"/>
      <c r="W35" s="57"/>
      <c r="X35" s="57"/>
      <c r="Y35" s="163">
        <f t="shared" si="4"/>
        <v>0</v>
      </c>
      <c r="Z35" s="55"/>
    </row>
    <row r="36" spans="1:26" x14ac:dyDescent="0.35">
      <c r="A36" s="161">
        <v>6</v>
      </c>
      <c r="B36" s="186" t="s">
        <v>166</v>
      </c>
      <c r="C36" s="162" t="s">
        <v>77</v>
      </c>
      <c r="D36" s="162" t="s">
        <v>78</v>
      </c>
      <c r="E36" s="247" t="s">
        <v>88</v>
      </c>
      <c r="F36" s="248" t="s">
        <v>89</v>
      </c>
      <c r="G36" s="55"/>
      <c r="H36" s="55"/>
      <c r="I36" s="55"/>
      <c r="J36" s="163">
        <f t="shared" si="3"/>
        <v>0</v>
      </c>
      <c r="K36" s="55"/>
      <c r="L36" s="57"/>
      <c r="M36" s="57"/>
      <c r="N36" s="57"/>
      <c r="O36" s="57"/>
      <c r="P36" s="57"/>
      <c r="Q36" s="55"/>
      <c r="R36" s="57"/>
      <c r="S36" s="57"/>
      <c r="T36" s="57"/>
      <c r="U36" s="57"/>
      <c r="V36" s="57"/>
      <c r="W36" s="57"/>
      <c r="X36" s="57"/>
      <c r="Y36" s="163">
        <f t="shared" si="4"/>
        <v>0</v>
      </c>
      <c r="Z36" s="55"/>
    </row>
    <row r="37" spans="1:26" x14ac:dyDescent="0.35">
      <c r="A37" s="161">
        <v>7</v>
      </c>
      <c r="B37" s="186" t="s">
        <v>94</v>
      </c>
      <c r="C37" s="162" t="s">
        <v>95</v>
      </c>
      <c r="D37" s="162" t="s">
        <v>96</v>
      </c>
      <c r="E37" s="162" t="s">
        <v>88</v>
      </c>
      <c r="F37" s="162" t="s">
        <v>89</v>
      </c>
      <c r="G37" s="55"/>
      <c r="H37" s="55"/>
      <c r="I37" s="55"/>
      <c r="J37" s="163">
        <f t="shared" si="3"/>
        <v>0</v>
      </c>
      <c r="K37" s="55"/>
      <c r="L37" s="57"/>
      <c r="M37" s="57"/>
      <c r="N37" s="57"/>
      <c r="O37" s="57"/>
      <c r="P37" s="57"/>
      <c r="Q37" s="55"/>
      <c r="R37" s="57"/>
      <c r="S37" s="57"/>
      <c r="T37" s="57"/>
      <c r="U37" s="57"/>
      <c r="V37" s="57"/>
      <c r="W37" s="57"/>
      <c r="X37" s="57"/>
      <c r="Y37" s="163">
        <f t="shared" si="4"/>
        <v>0</v>
      </c>
      <c r="Z37" s="57"/>
    </row>
    <row r="38" spans="1:26" x14ac:dyDescent="0.35">
      <c r="A38" s="161">
        <v>28</v>
      </c>
      <c r="B38" s="186" t="s">
        <v>97</v>
      </c>
      <c r="C38" s="162" t="s">
        <v>77</v>
      </c>
      <c r="D38" s="162" t="s">
        <v>78</v>
      </c>
      <c r="E38" s="60" t="s">
        <v>98</v>
      </c>
      <c r="F38" s="54" t="s">
        <v>169</v>
      </c>
      <c r="G38" s="55"/>
      <c r="H38" s="55"/>
      <c r="I38" s="55"/>
      <c r="J38" s="163">
        <f t="shared" si="3"/>
        <v>0</v>
      </c>
      <c r="K38" s="55"/>
      <c r="L38" s="55"/>
      <c r="M38" s="55"/>
      <c r="N38" s="57"/>
      <c r="O38" s="55"/>
      <c r="P38" s="57"/>
      <c r="Q38" s="55"/>
      <c r="R38" s="57"/>
      <c r="S38" s="55"/>
      <c r="T38" s="334"/>
      <c r="U38" s="57"/>
      <c r="V38" s="57"/>
      <c r="W38" s="55"/>
      <c r="X38" s="55"/>
      <c r="Y38" s="163">
        <f t="shared" si="4"/>
        <v>0</v>
      </c>
      <c r="Z38" s="55"/>
    </row>
    <row r="39" spans="1:26" x14ac:dyDescent="0.35">
      <c r="A39" s="161">
        <v>30</v>
      </c>
      <c r="B39" s="186" t="s">
        <v>145</v>
      </c>
      <c r="C39" s="162" t="s">
        <v>95</v>
      </c>
      <c r="D39" s="162" t="s">
        <v>96</v>
      </c>
      <c r="E39" s="162" t="s">
        <v>88</v>
      </c>
      <c r="F39" s="54" t="s">
        <v>89</v>
      </c>
      <c r="G39" s="55"/>
      <c r="H39" s="55"/>
      <c r="I39" s="55"/>
      <c r="J39" s="163">
        <f>SUM(H39:I39)</f>
        <v>0</v>
      </c>
      <c r="K39" s="55"/>
      <c r="L39" s="57"/>
      <c r="M39" s="57"/>
      <c r="N39" s="57"/>
      <c r="O39" s="57"/>
      <c r="P39" s="57"/>
      <c r="Q39" s="55"/>
      <c r="R39" s="57"/>
      <c r="S39" s="57"/>
      <c r="T39" s="57"/>
      <c r="U39" s="57"/>
      <c r="V39" s="57"/>
      <c r="W39" s="57"/>
      <c r="X39" s="57"/>
      <c r="Y39" s="163">
        <f t="shared" si="4"/>
        <v>0</v>
      </c>
      <c r="Z39" s="57"/>
    </row>
    <row r="40" spans="1:26" x14ac:dyDescent="0.35">
      <c r="A40" s="161">
        <v>8</v>
      </c>
      <c r="B40" s="186" t="s">
        <v>99</v>
      </c>
      <c r="C40" s="162" t="s">
        <v>77</v>
      </c>
      <c r="D40" s="162" t="s">
        <v>78</v>
      </c>
      <c r="E40" s="162" t="s">
        <v>88</v>
      </c>
      <c r="F40" s="54" t="s">
        <v>89</v>
      </c>
      <c r="G40" s="55"/>
      <c r="H40" s="55"/>
      <c r="I40" s="55"/>
      <c r="J40" s="163">
        <f t="shared" si="3"/>
        <v>0</v>
      </c>
      <c r="K40" s="55"/>
      <c r="L40" s="57"/>
      <c r="M40" s="57"/>
      <c r="N40" s="57"/>
      <c r="O40" s="57"/>
      <c r="P40" s="55"/>
      <c r="Q40" s="55"/>
      <c r="R40" s="57"/>
      <c r="S40" s="57"/>
      <c r="T40" s="57"/>
      <c r="U40" s="57"/>
      <c r="V40" s="57"/>
      <c r="W40" s="57"/>
      <c r="X40" s="57"/>
      <c r="Y40" s="163">
        <f t="shared" si="4"/>
        <v>0</v>
      </c>
      <c r="Z40" s="55"/>
    </row>
    <row r="41" spans="1:26" x14ac:dyDescent="0.35">
      <c r="A41" s="161">
        <v>10</v>
      </c>
      <c r="B41" s="186" t="s">
        <v>100</v>
      </c>
      <c r="C41" s="162" t="s">
        <v>77</v>
      </c>
      <c r="D41" s="162" t="s">
        <v>78</v>
      </c>
      <c r="E41" s="162" t="s">
        <v>88</v>
      </c>
      <c r="F41" s="54" t="s">
        <v>89</v>
      </c>
      <c r="G41" s="55"/>
      <c r="H41" s="55"/>
      <c r="I41" s="55"/>
      <c r="J41" s="163">
        <f t="shared" si="3"/>
        <v>0</v>
      </c>
      <c r="K41" s="55"/>
      <c r="L41" s="57"/>
      <c r="M41" s="57"/>
      <c r="N41" s="57"/>
      <c r="O41" s="57"/>
      <c r="P41" s="55"/>
      <c r="Q41" s="55"/>
      <c r="R41" s="57"/>
      <c r="S41" s="57"/>
      <c r="T41" s="57"/>
      <c r="U41" s="57"/>
      <c r="V41" s="57"/>
      <c r="W41" s="57"/>
      <c r="X41" s="57"/>
      <c r="Y41" s="163">
        <f t="shared" si="4"/>
        <v>0</v>
      </c>
      <c r="Z41" s="55"/>
    </row>
    <row r="42" spans="1:26" x14ac:dyDescent="0.35">
      <c r="A42" s="161">
        <v>42</v>
      </c>
      <c r="B42" s="186" t="s">
        <v>101</v>
      </c>
      <c r="C42" s="162" t="s">
        <v>77</v>
      </c>
      <c r="D42" s="162" t="s">
        <v>78</v>
      </c>
      <c r="E42" s="162" t="s">
        <v>88</v>
      </c>
      <c r="F42" s="162" t="s">
        <v>89</v>
      </c>
      <c r="G42" s="55"/>
      <c r="H42" s="55"/>
      <c r="I42" s="55"/>
      <c r="J42" s="163">
        <f t="shared" si="3"/>
        <v>0</v>
      </c>
      <c r="K42" s="55"/>
      <c r="L42" s="57"/>
      <c r="M42" s="57"/>
      <c r="N42" s="57"/>
      <c r="O42" s="57"/>
      <c r="P42" s="55"/>
      <c r="Q42" s="55"/>
      <c r="R42" s="57"/>
      <c r="S42" s="57"/>
      <c r="T42" s="57"/>
      <c r="U42" s="57"/>
      <c r="V42" s="57"/>
      <c r="W42" s="57"/>
      <c r="X42" s="57"/>
      <c r="Y42" s="163">
        <f t="shared" si="4"/>
        <v>0</v>
      </c>
      <c r="Z42" s="55"/>
    </row>
    <row r="43" spans="1:26" x14ac:dyDescent="0.35">
      <c r="A43" s="161">
        <v>11</v>
      </c>
      <c r="B43" s="186" t="s">
        <v>102</v>
      </c>
      <c r="C43" s="162" t="s">
        <v>77</v>
      </c>
      <c r="D43" s="162" t="s">
        <v>78</v>
      </c>
      <c r="E43" s="162" t="s">
        <v>88</v>
      </c>
      <c r="F43" s="54" t="s">
        <v>89</v>
      </c>
      <c r="G43" s="55"/>
      <c r="H43" s="55"/>
      <c r="I43" s="55"/>
      <c r="J43" s="163">
        <f t="shared" si="3"/>
        <v>0</v>
      </c>
      <c r="K43" s="55"/>
      <c r="L43" s="57"/>
      <c r="M43" s="57"/>
      <c r="N43" s="57"/>
      <c r="O43" s="57"/>
      <c r="P43" s="55"/>
      <c r="Q43" s="55"/>
      <c r="R43" s="57"/>
      <c r="S43" s="57"/>
      <c r="T43" s="57"/>
      <c r="U43" s="57"/>
      <c r="V43" s="57"/>
      <c r="W43" s="57"/>
      <c r="X43" s="57"/>
      <c r="Y43" s="163">
        <f t="shared" si="4"/>
        <v>0</v>
      </c>
      <c r="Z43" s="55"/>
    </row>
    <row r="44" spans="1:26" x14ac:dyDescent="0.35">
      <c r="A44" s="161">
        <v>12</v>
      </c>
      <c r="B44" s="186" t="s">
        <v>103</v>
      </c>
      <c r="C44" s="162" t="s">
        <v>77</v>
      </c>
      <c r="D44" s="162" t="s">
        <v>78</v>
      </c>
      <c r="E44" s="162" t="s">
        <v>88</v>
      </c>
      <c r="F44" s="54" t="s">
        <v>89</v>
      </c>
      <c r="G44" s="55"/>
      <c r="H44" s="55"/>
      <c r="I44" s="55"/>
      <c r="J44" s="163">
        <f t="shared" si="3"/>
        <v>0</v>
      </c>
      <c r="K44" s="55"/>
      <c r="L44" s="57"/>
      <c r="M44" s="55"/>
      <c r="N44" s="57"/>
      <c r="O44" s="57"/>
      <c r="P44" s="57"/>
      <c r="Q44" s="55"/>
      <c r="R44" s="57"/>
      <c r="S44" s="57"/>
      <c r="T44" s="57"/>
      <c r="U44" s="57"/>
      <c r="V44" s="57"/>
      <c r="W44" s="57"/>
      <c r="X44" s="57"/>
      <c r="Y44" s="163">
        <f t="shared" si="4"/>
        <v>0</v>
      </c>
      <c r="Z44" s="57"/>
    </row>
    <row r="45" spans="1:26" ht="15.75" customHeight="1" x14ac:dyDescent="0.35">
      <c r="A45" s="161">
        <v>40</v>
      </c>
      <c r="B45" s="186" t="s">
        <v>170</v>
      </c>
      <c r="C45" s="162" t="s">
        <v>77</v>
      </c>
      <c r="D45" s="162" t="s">
        <v>78</v>
      </c>
      <c r="E45" s="162" t="s">
        <v>88</v>
      </c>
      <c r="F45" s="54" t="s">
        <v>89</v>
      </c>
      <c r="G45" s="55"/>
      <c r="H45" s="55"/>
      <c r="I45" s="55"/>
      <c r="J45" s="163">
        <f t="shared" si="3"/>
        <v>0</v>
      </c>
      <c r="K45" s="55"/>
      <c r="L45" s="57"/>
      <c r="M45" s="57"/>
      <c r="N45" s="57"/>
      <c r="O45" s="57"/>
      <c r="P45" s="57"/>
      <c r="Q45" s="57"/>
      <c r="R45" s="55"/>
      <c r="S45" s="57"/>
      <c r="T45" s="57"/>
      <c r="U45" s="57"/>
      <c r="V45" s="57"/>
      <c r="W45" s="57"/>
      <c r="X45" s="57"/>
      <c r="Y45" s="163">
        <f t="shared" si="4"/>
        <v>0</v>
      </c>
      <c r="Z45" s="57"/>
    </row>
    <row r="46" spans="1:26" ht="15.75" customHeight="1" x14ac:dyDescent="0.35">
      <c r="A46" s="161">
        <v>40</v>
      </c>
      <c r="B46" s="186" t="s">
        <v>171</v>
      </c>
      <c r="C46" s="162" t="s">
        <v>95</v>
      </c>
      <c r="D46" s="162" t="s">
        <v>78</v>
      </c>
      <c r="E46" s="162" t="s">
        <v>88</v>
      </c>
      <c r="F46" s="54" t="s">
        <v>89</v>
      </c>
      <c r="G46" s="55"/>
      <c r="H46" s="55"/>
      <c r="I46" s="55"/>
      <c r="J46" s="163">
        <f t="shared" ref="J46" si="5">SUM(H46:I46)</f>
        <v>0</v>
      </c>
      <c r="K46" s="55"/>
      <c r="L46" s="57"/>
      <c r="M46" s="57"/>
      <c r="N46" s="57"/>
      <c r="O46" s="57"/>
      <c r="P46" s="57"/>
      <c r="Q46" s="57"/>
      <c r="R46" s="55"/>
      <c r="S46" s="57"/>
      <c r="T46" s="57"/>
      <c r="U46" s="57"/>
      <c r="V46" s="57"/>
      <c r="W46" s="57"/>
      <c r="X46" s="57"/>
      <c r="Y46" s="163">
        <f t="shared" si="4"/>
        <v>0</v>
      </c>
      <c r="Z46" s="57"/>
    </row>
    <row r="47" spans="1:26" x14ac:dyDescent="0.35">
      <c r="A47" s="161">
        <v>35</v>
      </c>
      <c r="B47" s="186" t="s">
        <v>104</v>
      </c>
      <c r="C47" s="162" t="s">
        <v>77</v>
      </c>
      <c r="D47" s="162" t="s">
        <v>78</v>
      </c>
      <c r="E47" s="162" t="s">
        <v>88</v>
      </c>
      <c r="F47" s="54" t="s">
        <v>89</v>
      </c>
      <c r="G47" s="55"/>
      <c r="H47" s="55"/>
      <c r="I47" s="55"/>
      <c r="J47" s="163">
        <f t="shared" si="3"/>
        <v>0</v>
      </c>
      <c r="K47" s="55"/>
      <c r="L47" s="57"/>
      <c r="M47" s="57"/>
      <c r="N47" s="57"/>
      <c r="O47" s="57"/>
      <c r="P47" s="57"/>
      <c r="Q47" s="55"/>
      <c r="R47" s="57"/>
      <c r="S47" s="57"/>
      <c r="T47" s="57"/>
      <c r="U47" s="57"/>
      <c r="V47" s="57"/>
      <c r="W47" s="57"/>
      <c r="X47" s="57"/>
      <c r="Y47" s="163">
        <f t="shared" si="4"/>
        <v>0</v>
      </c>
      <c r="Z47" s="55"/>
    </row>
    <row r="48" spans="1:26" x14ac:dyDescent="0.35">
      <c r="A48" s="161">
        <v>14</v>
      </c>
      <c r="B48" s="186" t="s">
        <v>105</v>
      </c>
      <c r="C48" s="162" t="s">
        <v>77</v>
      </c>
      <c r="D48" s="162" t="s">
        <v>78</v>
      </c>
      <c r="E48" s="162" t="s">
        <v>88</v>
      </c>
      <c r="F48" s="54" t="s">
        <v>89</v>
      </c>
      <c r="G48" s="55"/>
      <c r="H48" s="55"/>
      <c r="I48" s="55"/>
      <c r="J48" s="163">
        <f t="shared" si="3"/>
        <v>0</v>
      </c>
      <c r="K48" s="55"/>
      <c r="L48" s="57"/>
      <c r="M48" s="57"/>
      <c r="N48" s="57"/>
      <c r="O48" s="57"/>
      <c r="P48" s="57"/>
      <c r="Q48" s="55"/>
      <c r="R48" s="57"/>
      <c r="S48" s="57"/>
      <c r="T48" s="57"/>
      <c r="U48" s="57"/>
      <c r="V48" s="57"/>
      <c r="W48" s="57"/>
      <c r="X48" s="57"/>
      <c r="Y48" s="163">
        <f t="shared" si="4"/>
        <v>0</v>
      </c>
      <c r="Z48" s="55"/>
    </row>
    <row r="49" spans="1:26" x14ac:dyDescent="0.35">
      <c r="A49" s="161">
        <v>15</v>
      </c>
      <c r="B49" s="186" t="s">
        <v>172</v>
      </c>
      <c r="C49" s="162" t="s">
        <v>77</v>
      </c>
      <c r="D49" s="162" t="s">
        <v>78</v>
      </c>
      <c r="E49" s="162" t="s">
        <v>88</v>
      </c>
      <c r="F49" s="54" t="s">
        <v>89</v>
      </c>
      <c r="G49" s="55"/>
      <c r="H49" s="55"/>
      <c r="I49" s="55"/>
      <c r="J49" s="163">
        <f t="shared" si="3"/>
        <v>0</v>
      </c>
      <c r="K49" s="55"/>
      <c r="L49" s="57"/>
      <c r="M49" s="57"/>
      <c r="N49" s="57"/>
      <c r="O49" s="55"/>
      <c r="P49" s="57"/>
      <c r="Q49" s="55"/>
      <c r="R49" s="57"/>
      <c r="S49" s="57"/>
      <c r="T49" s="57"/>
      <c r="U49" s="57"/>
      <c r="V49" s="57"/>
      <c r="W49" s="57"/>
      <c r="X49" s="57"/>
      <c r="Y49" s="163">
        <f t="shared" si="4"/>
        <v>0</v>
      </c>
      <c r="Z49" s="55"/>
    </row>
    <row r="50" spans="1:26" x14ac:dyDescent="0.35">
      <c r="A50" s="161">
        <v>15</v>
      </c>
      <c r="B50" s="186" t="s">
        <v>173</v>
      </c>
      <c r="C50" s="162" t="s">
        <v>95</v>
      </c>
      <c r="D50" s="162" t="s">
        <v>78</v>
      </c>
      <c r="E50" s="162" t="s">
        <v>88</v>
      </c>
      <c r="F50" s="54" t="s">
        <v>89</v>
      </c>
      <c r="G50" s="55"/>
      <c r="H50" s="55"/>
      <c r="I50" s="55"/>
      <c r="J50" s="163">
        <f t="shared" si="3"/>
        <v>0</v>
      </c>
      <c r="K50" s="55"/>
      <c r="L50" s="57"/>
      <c r="M50" s="57"/>
      <c r="N50" s="57"/>
      <c r="O50" s="55"/>
      <c r="P50" s="55"/>
      <c r="Q50" s="55"/>
      <c r="R50" s="57"/>
      <c r="S50" s="57"/>
      <c r="T50" s="57"/>
      <c r="U50" s="57"/>
      <c r="V50" s="57"/>
      <c r="W50" s="57"/>
      <c r="X50" s="57"/>
      <c r="Y50" s="163">
        <f t="shared" si="4"/>
        <v>0</v>
      </c>
      <c r="Z50" s="57"/>
    </row>
    <row r="51" spans="1:26" x14ac:dyDescent="0.35">
      <c r="A51" s="161">
        <v>47</v>
      </c>
      <c r="B51" s="186" t="s">
        <v>106</v>
      </c>
      <c r="C51" s="162" t="s">
        <v>77</v>
      </c>
      <c r="D51" s="162" t="s">
        <v>78</v>
      </c>
      <c r="E51" s="162" t="s">
        <v>88</v>
      </c>
      <c r="F51" s="162" t="s">
        <v>89</v>
      </c>
      <c r="G51" s="55"/>
      <c r="H51" s="55"/>
      <c r="I51" s="55"/>
      <c r="J51" s="163">
        <f t="shared" si="3"/>
        <v>0</v>
      </c>
      <c r="K51" s="55"/>
      <c r="L51" s="57"/>
      <c r="M51" s="57"/>
      <c r="N51" s="57"/>
      <c r="O51" s="57"/>
      <c r="P51" s="55"/>
      <c r="Q51" s="55"/>
      <c r="R51" s="57"/>
      <c r="S51" s="57"/>
      <c r="T51" s="57"/>
      <c r="U51" s="57"/>
      <c r="V51" s="57"/>
      <c r="W51" s="57"/>
      <c r="X51" s="57"/>
      <c r="Y51" s="163">
        <f t="shared" si="4"/>
        <v>0</v>
      </c>
      <c r="Z51" s="55"/>
    </row>
    <row r="52" spans="1:26" x14ac:dyDescent="0.35">
      <c r="A52" s="161">
        <v>46</v>
      </c>
      <c r="B52" s="186" t="s">
        <v>107</v>
      </c>
      <c r="C52" s="162" t="s">
        <v>77</v>
      </c>
      <c r="D52" s="162" t="s">
        <v>78</v>
      </c>
      <c r="E52" s="162" t="s">
        <v>88</v>
      </c>
      <c r="F52" s="162" t="s">
        <v>89</v>
      </c>
      <c r="G52" s="55"/>
      <c r="H52" s="55"/>
      <c r="I52" s="55"/>
      <c r="J52" s="163">
        <f t="shared" si="3"/>
        <v>0</v>
      </c>
      <c r="K52" s="55"/>
      <c r="L52" s="57"/>
      <c r="M52" s="57"/>
      <c r="N52" s="57"/>
      <c r="O52" s="57"/>
      <c r="P52" s="55"/>
      <c r="Q52" s="55"/>
      <c r="R52" s="57"/>
      <c r="S52" s="57"/>
      <c r="T52" s="57"/>
      <c r="U52" s="57"/>
      <c r="V52" s="57"/>
      <c r="W52" s="57"/>
      <c r="X52" s="57"/>
      <c r="Y52" s="163">
        <f t="shared" si="4"/>
        <v>0</v>
      </c>
      <c r="Z52" s="55"/>
    </row>
    <row r="53" spans="1:26" x14ac:dyDescent="0.35">
      <c r="A53" s="161">
        <v>22</v>
      </c>
      <c r="B53" s="52" t="s">
        <v>108</v>
      </c>
      <c r="C53" s="162" t="s">
        <v>77</v>
      </c>
      <c r="D53" s="162" t="s">
        <v>78</v>
      </c>
      <c r="E53" s="162" t="s">
        <v>88</v>
      </c>
      <c r="F53" s="54" t="s">
        <v>89</v>
      </c>
      <c r="G53" s="55"/>
      <c r="H53" s="55"/>
      <c r="I53" s="55"/>
      <c r="J53" s="163">
        <f t="shared" si="3"/>
        <v>0</v>
      </c>
      <c r="K53" s="55"/>
      <c r="L53" s="57"/>
      <c r="M53" s="57"/>
      <c r="N53" s="57"/>
      <c r="O53" s="57"/>
      <c r="P53" s="57"/>
      <c r="Q53" s="55"/>
      <c r="R53" s="57"/>
      <c r="S53" s="57"/>
      <c r="T53" s="57"/>
      <c r="U53" s="57"/>
      <c r="V53" s="57"/>
      <c r="W53" s="57"/>
      <c r="X53" s="57"/>
      <c r="Y53" s="163">
        <f t="shared" si="4"/>
        <v>0</v>
      </c>
      <c r="Z53" s="55"/>
    </row>
    <row r="54" spans="1:26" x14ac:dyDescent="0.35">
      <c r="A54" s="161">
        <v>25</v>
      </c>
      <c r="B54" s="186" t="s">
        <v>109</v>
      </c>
      <c r="C54" s="162" t="s">
        <v>77</v>
      </c>
      <c r="D54" s="162" t="s">
        <v>78</v>
      </c>
      <c r="E54" s="162" t="s">
        <v>88</v>
      </c>
      <c r="F54" s="54" t="s">
        <v>89</v>
      </c>
      <c r="G54" s="55"/>
      <c r="H54" s="55"/>
      <c r="I54" s="55"/>
      <c r="J54" s="163">
        <f t="shared" si="3"/>
        <v>0</v>
      </c>
      <c r="K54" s="55"/>
      <c r="L54" s="57"/>
      <c r="M54" s="57"/>
      <c r="N54" s="57"/>
      <c r="O54" s="57"/>
      <c r="P54" s="57"/>
      <c r="Q54" s="55"/>
      <c r="R54" s="55"/>
      <c r="S54" s="57"/>
      <c r="T54" s="57"/>
      <c r="U54" s="57"/>
      <c r="V54" s="57"/>
      <c r="W54" s="57"/>
      <c r="X54" s="57"/>
      <c r="Y54" s="163">
        <f t="shared" si="4"/>
        <v>0</v>
      </c>
      <c r="Z54" s="55"/>
    </row>
    <row r="55" spans="1:26" x14ac:dyDescent="0.35">
      <c r="A55" s="161">
        <v>26</v>
      </c>
      <c r="B55" s="186" t="s">
        <v>110</v>
      </c>
      <c r="C55" s="162" t="s">
        <v>77</v>
      </c>
      <c r="D55" s="162" t="s">
        <v>78</v>
      </c>
      <c r="E55" s="162" t="s">
        <v>88</v>
      </c>
      <c r="F55" s="54" t="s">
        <v>89</v>
      </c>
      <c r="G55" s="55"/>
      <c r="H55" s="55"/>
      <c r="I55" s="55"/>
      <c r="J55" s="163">
        <f t="shared" si="3"/>
        <v>0</v>
      </c>
      <c r="K55" s="55"/>
      <c r="L55" s="57"/>
      <c r="M55" s="57"/>
      <c r="N55" s="57"/>
      <c r="O55" s="57"/>
      <c r="P55" s="55"/>
      <c r="Q55" s="55"/>
      <c r="R55" s="57"/>
      <c r="S55" s="57"/>
      <c r="T55" s="57"/>
      <c r="U55" s="57"/>
      <c r="V55" s="57"/>
      <c r="W55" s="57"/>
      <c r="X55" s="57"/>
      <c r="Y55" s="163">
        <f t="shared" si="4"/>
        <v>0</v>
      </c>
      <c r="Z55" s="55"/>
    </row>
    <row r="56" spans="1:26" x14ac:dyDescent="0.35">
      <c r="A56" s="245" t="s">
        <v>111</v>
      </c>
      <c r="B56" s="249" t="s">
        <v>238</v>
      </c>
      <c r="C56" s="247" t="s">
        <v>111</v>
      </c>
      <c r="D56" s="247" t="s">
        <v>111</v>
      </c>
      <c r="E56" s="247" t="s">
        <v>111</v>
      </c>
      <c r="F56" s="248" t="s">
        <v>111</v>
      </c>
      <c r="G56" s="55"/>
      <c r="H56" s="55"/>
      <c r="I56" s="55"/>
      <c r="J56" s="163">
        <f t="shared" si="3"/>
        <v>0</v>
      </c>
      <c r="K56" s="55"/>
      <c r="L56" s="57"/>
      <c r="M56" s="57"/>
      <c r="N56" s="57"/>
      <c r="O56" s="57"/>
      <c r="P56" s="57"/>
      <c r="Q56" s="57"/>
      <c r="R56" s="57"/>
      <c r="S56" s="57"/>
      <c r="T56" s="57"/>
      <c r="U56" s="57"/>
      <c r="V56" s="57"/>
      <c r="W56" s="57"/>
      <c r="X56" s="57"/>
      <c r="Y56" s="163">
        <f t="shared" si="4"/>
        <v>0</v>
      </c>
      <c r="Z56" s="57"/>
    </row>
    <row r="57" spans="1:26" s="251" customFormat="1" x14ac:dyDescent="0.35">
      <c r="A57" s="184"/>
      <c r="B57" s="185"/>
      <c r="C57" s="185"/>
      <c r="D57" s="185"/>
      <c r="E57" s="185"/>
      <c r="F57" s="185"/>
      <c r="G57" s="55"/>
      <c r="H57" s="55"/>
      <c r="I57" s="55"/>
      <c r="J57" s="163">
        <f t="shared" ref="J57:J64" si="6">SUM(H57:I57)</f>
        <v>0</v>
      </c>
      <c r="K57" s="57"/>
      <c r="L57" s="57"/>
      <c r="M57" s="57"/>
      <c r="N57" s="57"/>
      <c r="O57" s="57"/>
      <c r="P57" s="57"/>
      <c r="Q57" s="57"/>
      <c r="R57" s="57"/>
      <c r="S57" s="57"/>
      <c r="T57" s="57"/>
      <c r="U57" s="57"/>
      <c r="V57" s="57"/>
      <c r="W57" s="57"/>
      <c r="X57" s="57"/>
      <c r="Y57" s="163">
        <f t="shared" si="4"/>
        <v>0</v>
      </c>
      <c r="Z57" s="57"/>
    </row>
    <row r="58" spans="1:26" s="251" customFormat="1" x14ac:dyDescent="0.35">
      <c r="A58" s="184"/>
      <c r="B58" s="185"/>
      <c r="C58" s="185"/>
      <c r="D58" s="185"/>
      <c r="E58" s="185"/>
      <c r="F58" s="185"/>
      <c r="G58" s="55"/>
      <c r="H58" s="55"/>
      <c r="I58" s="55"/>
      <c r="J58" s="163">
        <f t="shared" si="6"/>
        <v>0</v>
      </c>
      <c r="K58" s="57"/>
      <c r="L58" s="57"/>
      <c r="M58" s="57"/>
      <c r="N58" s="57"/>
      <c r="O58" s="57"/>
      <c r="P58" s="57"/>
      <c r="Q58" s="57"/>
      <c r="R58" s="57"/>
      <c r="S58" s="57"/>
      <c r="T58" s="57"/>
      <c r="U58" s="57"/>
      <c r="V58" s="57"/>
      <c r="W58" s="57"/>
      <c r="X58" s="57"/>
      <c r="Y58" s="163">
        <f t="shared" si="4"/>
        <v>0</v>
      </c>
      <c r="Z58" s="57"/>
    </row>
    <row r="59" spans="1:26" s="251" customFormat="1" x14ac:dyDescent="0.35">
      <c r="A59" s="184"/>
      <c r="B59" s="185"/>
      <c r="C59" s="185"/>
      <c r="D59" s="185"/>
      <c r="E59" s="185"/>
      <c r="F59" s="185"/>
      <c r="G59" s="55"/>
      <c r="H59" s="55"/>
      <c r="I59" s="55"/>
      <c r="J59" s="163">
        <f t="shared" si="6"/>
        <v>0</v>
      </c>
      <c r="K59" s="57"/>
      <c r="L59" s="57"/>
      <c r="M59" s="57"/>
      <c r="N59" s="57"/>
      <c r="O59" s="57"/>
      <c r="P59" s="57"/>
      <c r="Q59" s="57"/>
      <c r="R59" s="57"/>
      <c r="S59" s="57"/>
      <c r="T59" s="57"/>
      <c r="U59" s="57"/>
      <c r="V59" s="57"/>
      <c r="W59" s="57"/>
      <c r="X59" s="57"/>
      <c r="Y59" s="163">
        <f t="shared" si="4"/>
        <v>0</v>
      </c>
      <c r="Z59" s="57"/>
    </row>
    <row r="60" spans="1:26" s="251" customFormat="1" x14ac:dyDescent="0.35">
      <c r="A60" s="184"/>
      <c r="B60" s="185"/>
      <c r="C60" s="185"/>
      <c r="D60" s="185"/>
      <c r="E60" s="185"/>
      <c r="F60" s="185"/>
      <c r="G60" s="55"/>
      <c r="H60" s="55"/>
      <c r="I60" s="55"/>
      <c r="J60" s="163">
        <f t="shared" si="6"/>
        <v>0</v>
      </c>
      <c r="K60" s="57"/>
      <c r="L60" s="57"/>
      <c r="M60" s="57"/>
      <c r="N60" s="57"/>
      <c r="O60" s="57"/>
      <c r="P60" s="57"/>
      <c r="Q60" s="57"/>
      <c r="R60" s="57"/>
      <c r="S60" s="57"/>
      <c r="T60" s="57"/>
      <c r="U60" s="57"/>
      <c r="V60" s="57"/>
      <c r="W60" s="57"/>
      <c r="X60" s="57"/>
      <c r="Y60" s="163">
        <f t="shared" si="4"/>
        <v>0</v>
      </c>
      <c r="Z60" s="57"/>
    </row>
    <row r="61" spans="1:26" s="251" customFormat="1" x14ac:dyDescent="0.35">
      <c r="A61" s="184"/>
      <c r="B61" s="185"/>
      <c r="C61" s="185"/>
      <c r="D61" s="185"/>
      <c r="E61" s="185"/>
      <c r="F61" s="185"/>
      <c r="G61" s="55"/>
      <c r="H61" s="55"/>
      <c r="I61" s="55"/>
      <c r="J61" s="163">
        <f t="shared" si="6"/>
        <v>0</v>
      </c>
      <c r="K61" s="57"/>
      <c r="L61" s="57"/>
      <c r="M61" s="57"/>
      <c r="N61" s="57"/>
      <c r="O61" s="57"/>
      <c r="P61" s="57"/>
      <c r="Q61" s="57"/>
      <c r="R61" s="57"/>
      <c r="S61" s="57"/>
      <c r="T61" s="57"/>
      <c r="U61" s="57"/>
      <c r="V61" s="57"/>
      <c r="W61" s="57"/>
      <c r="X61" s="57"/>
      <c r="Y61" s="163">
        <f t="shared" si="4"/>
        <v>0</v>
      </c>
      <c r="Z61" s="57"/>
    </row>
    <row r="62" spans="1:26" s="251" customFormat="1" x14ac:dyDescent="0.35">
      <c r="A62" s="184"/>
      <c r="B62" s="185"/>
      <c r="C62" s="185"/>
      <c r="D62" s="185"/>
      <c r="E62" s="185"/>
      <c r="F62" s="185"/>
      <c r="G62" s="55"/>
      <c r="H62" s="55"/>
      <c r="I62" s="55"/>
      <c r="J62" s="163">
        <f t="shared" si="6"/>
        <v>0</v>
      </c>
      <c r="K62" s="57"/>
      <c r="L62" s="57"/>
      <c r="M62" s="57"/>
      <c r="N62" s="57"/>
      <c r="O62" s="57"/>
      <c r="P62" s="57"/>
      <c r="Q62" s="57"/>
      <c r="R62" s="57"/>
      <c r="S62" s="57"/>
      <c r="T62" s="57"/>
      <c r="U62" s="57"/>
      <c r="V62" s="57"/>
      <c r="W62" s="57"/>
      <c r="X62" s="57"/>
      <c r="Y62" s="163">
        <f t="shared" si="4"/>
        <v>0</v>
      </c>
      <c r="Z62" s="57"/>
    </row>
    <row r="63" spans="1:26" s="251" customFormat="1" x14ac:dyDescent="0.35">
      <c r="A63" s="184"/>
      <c r="B63" s="185"/>
      <c r="C63" s="185"/>
      <c r="D63" s="185"/>
      <c r="E63" s="185"/>
      <c r="F63" s="185"/>
      <c r="G63" s="55"/>
      <c r="H63" s="55"/>
      <c r="I63" s="55"/>
      <c r="J63" s="163">
        <f t="shared" si="6"/>
        <v>0</v>
      </c>
      <c r="K63" s="57"/>
      <c r="L63" s="57"/>
      <c r="M63" s="57"/>
      <c r="N63" s="57"/>
      <c r="O63" s="57"/>
      <c r="P63" s="57"/>
      <c r="Q63" s="57"/>
      <c r="R63" s="57"/>
      <c r="S63" s="57"/>
      <c r="T63" s="57"/>
      <c r="U63" s="57"/>
      <c r="V63" s="57"/>
      <c r="W63" s="57"/>
      <c r="X63" s="57"/>
      <c r="Y63" s="163">
        <f t="shared" si="4"/>
        <v>0</v>
      </c>
      <c r="Z63" s="57"/>
    </row>
    <row r="64" spans="1:26" s="251" customFormat="1" x14ac:dyDescent="0.35">
      <c r="A64" s="184"/>
      <c r="B64" s="185"/>
      <c r="C64" s="185"/>
      <c r="D64" s="185"/>
      <c r="E64" s="185"/>
      <c r="F64" s="185"/>
      <c r="G64" s="55"/>
      <c r="H64" s="55"/>
      <c r="I64" s="55"/>
      <c r="J64" s="163">
        <f t="shared" si="6"/>
        <v>0</v>
      </c>
      <c r="K64" s="57"/>
      <c r="L64" s="57"/>
      <c r="M64" s="57"/>
      <c r="N64" s="57"/>
      <c r="O64" s="57"/>
      <c r="P64" s="57"/>
      <c r="Q64" s="57"/>
      <c r="R64" s="57"/>
      <c r="S64" s="57"/>
      <c r="T64" s="57"/>
      <c r="U64" s="57"/>
      <c r="V64" s="57"/>
      <c r="W64" s="57"/>
      <c r="X64" s="57"/>
      <c r="Y64" s="163">
        <f t="shared" si="4"/>
        <v>0</v>
      </c>
      <c r="Z64" s="57"/>
    </row>
    <row r="65" spans="1:26" x14ac:dyDescent="0.35">
      <c r="A65" s="184"/>
      <c r="B65" s="185"/>
      <c r="C65" s="185"/>
      <c r="D65" s="185"/>
      <c r="E65" s="185"/>
      <c r="F65" s="185"/>
      <c r="G65" s="55"/>
      <c r="H65" s="55"/>
      <c r="I65" s="55"/>
      <c r="J65" s="163">
        <f t="shared" si="3"/>
        <v>0</v>
      </c>
      <c r="K65" s="55"/>
      <c r="L65" s="57"/>
      <c r="M65" s="55"/>
      <c r="N65" s="57"/>
      <c r="O65" s="55"/>
      <c r="P65" s="55"/>
      <c r="Q65" s="55"/>
      <c r="R65" s="55"/>
      <c r="S65" s="57"/>
      <c r="T65" s="57"/>
      <c r="U65" s="55"/>
      <c r="V65" s="55"/>
      <c r="W65" s="55"/>
      <c r="X65" s="57"/>
      <c r="Y65" s="163">
        <f t="shared" si="4"/>
        <v>0</v>
      </c>
      <c r="Z65" s="55"/>
    </row>
    <row r="66" spans="1:26" x14ac:dyDescent="0.35">
      <c r="A66" s="184"/>
      <c r="B66" s="185"/>
      <c r="C66" s="185"/>
      <c r="D66" s="185"/>
      <c r="E66" s="185"/>
      <c r="F66" s="185"/>
      <c r="G66" s="55"/>
      <c r="H66" s="55"/>
      <c r="I66" s="55"/>
      <c r="J66" s="163">
        <f t="shared" si="3"/>
        <v>0</v>
      </c>
      <c r="K66" s="55"/>
      <c r="L66" s="57"/>
      <c r="M66" s="55"/>
      <c r="N66" s="57"/>
      <c r="O66" s="55"/>
      <c r="P66" s="55"/>
      <c r="Q66" s="55"/>
      <c r="R66" s="55"/>
      <c r="S66" s="57"/>
      <c r="T66" s="57"/>
      <c r="U66" s="55"/>
      <c r="V66" s="55"/>
      <c r="W66" s="55"/>
      <c r="X66" s="57"/>
      <c r="Y66" s="163">
        <f t="shared" si="4"/>
        <v>0</v>
      </c>
      <c r="Z66" s="55"/>
    </row>
    <row r="67" spans="1:26" x14ac:dyDescent="0.35">
      <c r="A67" s="48"/>
      <c r="B67" s="48"/>
      <c r="C67" s="48"/>
      <c r="D67" s="48"/>
      <c r="E67" s="48"/>
      <c r="F67" s="48"/>
      <c r="G67" s="48"/>
      <c r="H67" s="48"/>
      <c r="I67" s="48"/>
      <c r="J67" s="48"/>
      <c r="K67" s="48"/>
      <c r="L67" s="48"/>
      <c r="M67" s="48"/>
      <c r="N67" s="48"/>
      <c r="O67" s="48"/>
      <c r="P67" s="48"/>
      <c r="Q67" s="48"/>
      <c r="R67" s="48"/>
      <c r="S67" s="48"/>
      <c r="T67" s="48"/>
      <c r="U67" s="48"/>
      <c r="V67" s="48"/>
      <c r="W67" s="48"/>
      <c r="X67" s="48"/>
      <c r="Y67" s="48"/>
    </row>
    <row r="68" spans="1:26" x14ac:dyDescent="0.35">
      <c r="A68" s="48"/>
      <c r="B68" s="48"/>
      <c r="C68" s="48"/>
      <c r="D68" s="48"/>
      <c r="E68" s="48"/>
      <c r="F68" s="48"/>
      <c r="G68" s="48"/>
      <c r="H68" s="48"/>
      <c r="I68" s="48"/>
      <c r="J68" s="48"/>
      <c r="K68" s="48"/>
      <c r="L68" s="48"/>
      <c r="M68" s="48"/>
      <c r="N68" s="48"/>
      <c r="O68" s="48"/>
      <c r="P68" s="48"/>
      <c r="Q68" s="48"/>
      <c r="R68" s="48"/>
      <c r="S68" s="48"/>
      <c r="T68" s="48"/>
      <c r="U68" s="48"/>
      <c r="V68" s="48"/>
      <c r="W68" s="48"/>
      <c r="X68" s="48"/>
      <c r="Y68" s="48"/>
    </row>
    <row r="69" spans="1:26" x14ac:dyDescent="0.35">
      <c r="A69" s="48"/>
      <c r="B69" s="48"/>
      <c r="C69" s="48"/>
      <c r="D69" s="48"/>
      <c r="E69" s="48"/>
      <c r="F69" s="48"/>
      <c r="G69" s="48"/>
      <c r="H69" s="48"/>
      <c r="I69" s="48"/>
      <c r="J69" s="48"/>
      <c r="K69" s="48"/>
      <c r="L69" s="48"/>
      <c r="M69" s="48"/>
      <c r="N69" s="48"/>
      <c r="O69" s="48"/>
      <c r="P69" s="48"/>
      <c r="Q69" s="48"/>
      <c r="R69" s="48"/>
      <c r="S69" s="48"/>
      <c r="T69" s="48"/>
      <c r="U69" s="48"/>
      <c r="V69" s="48"/>
      <c r="W69" s="48"/>
      <c r="X69" s="48"/>
      <c r="Y69" s="48"/>
    </row>
    <row r="70" spans="1:26" x14ac:dyDescent="0.35">
      <c r="A70" s="49"/>
      <c r="B70" s="50" t="s">
        <v>112</v>
      </c>
      <c r="C70" s="48"/>
      <c r="D70" s="48"/>
      <c r="E70" s="48"/>
      <c r="F70" s="48"/>
      <c r="G70" s="48"/>
      <c r="H70" s="48"/>
      <c r="I70" s="48"/>
      <c r="J70" s="48"/>
      <c r="K70" s="48"/>
      <c r="L70" s="48"/>
      <c r="M70" s="48"/>
      <c r="N70" s="48"/>
      <c r="O70" s="48"/>
      <c r="P70" s="48"/>
      <c r="Q70" s="48"/>
      <c r="R70" s="48"/>
      <c r="S70" s="48"/>
      <c r="T70" s="48"/>
      <c r="U70" s="48"/>
      <c r="V70" s="48"/>
      <c r="W70" s="48"/>
      <c r="X70" s="48"/>
      <c r="Y70" s="48"/>
    </row>
    <row r="71" spans="1:26" x14ac:dyDescent="0.35">
      <c r="A71" s="161">
        <v>3</v>
      </c>
      <c r="B71" s="52" t="s">
        <v>113</v>
      </c>
      <c r="C71" s="162" t="s">
        <v>77</v>
      </c>
      <c r="D71" s="162" t="s">
        <v>96</v>
      </c>
      <c r="E71" s="162" t="s">
        <v>79</v>
      </c>
      <c r="F71" s="162" t="s">
        <v>114</v>
      </c>
      <c r="G71" s="55"/>
      <c r="H71" s="55"/>
      <c r="I71" s="55"/>
      <c r="J71" s="163">
        <f t="shared" ref="J71:J76" si="7">SUM(H71:I71)</f>
        <v>0</v>
      </c>
      <c r="K71" s="55"/>
      <c r="L71" s="57"/>
      <c r="M71" s="57"/>
      <c r="N71" s="57"/>
      <c r="O71" s="57"/>
      <c r="P71" s="57"/>
      <c r="Q71" s="55"/>
      <c r="R71" s="57"/>
      <c r="S71" s="57"/>
      <c r="T71" s="57"/>
      <c r="U71" s="57"/>
      <c r="V71" s="57"/>
      <c r="W71" s="57"/>
      <c r="X71" s="57"/>
      <c r="Y71" s="163">
        <f t="shared" ref="Y71:Y78" si="8">G71-SUM(J71:X71)</f>
        <v>0</v>
      </c>
      <c r="Z71" s="57"/>
    </row>
    <row r="72" spans="1:26" s="251" customFormat="1" x14ac:dyDescent="0.35">
      <c r="A72" s="245">
        <v>3</v>
      </c>
      <c r="B72" s="246" t="s">
        <v>295</v>
      </c>
      <c r="C72" s="247" t="s">
        <v>77</v>
      </c>
      <c r="D72" s="247" t="s">
        <v>96</v>
      </c>
      <c r="E72" s="247" t="s">
        <v>79</v>
      </c>
      <c r="F72" s="247" t="s">
        <v>114</v>
      </c>
      <c r="G72" s="55"/>
      <c r="H72" s="55"/>
      <c r="I72" s="55"/>
      <c r="J72" s="163">
        <f t="shared" si="7"/>
        <v>0</v>
      </c>
      <c r="K72" s="55"/>
      <c r="L72" s="57"/>
      <c r="M72" s="57"/>
      <c r="N72" s="57"/>
      <c r="O72" s="57"/>
      <c r="P72" s="57"/>
      <c r="Q72" s="55"/>
      <c r="R72" s="57"/>
      <c r="S72" s="57"/>
      <c r="T72" s="57"/>
      <c r="U72" s="57"/>
      <c r="V72" s="57"/>
      <c r="W72" s="57"/>
      <c r="X72" s="57"/>
      <c r="Y72" s="163">
        <f t="shared" si="8"/>
        <v>0</v>
      </c>
      <c r="Z72" s="57"/>
    </row>
    <row r="73" spans="1:26" x14ac:dyDescent="0.35">
      <c r="A73" s="161">
        <v>4</v>
      </c>
      <c r="B73" s="52" t="s">
        <v>115</v>
      </c>
      <c r="C73" s="162" t="s">
        <v>77</v>
      </c>
      <c r="D73" s="162" t="s">
        <v>96</v>
      </c>
      <c r="E73" s="162" t="s">
        <v>88</v>
      </c>
      <c r="F73" s="162" t="s">
        <v>89</v>
      </c>
      <c r="G73" s="55"/>
      <c r="H73" s="55"/>
      <c r="I73" s="55"/>
      <c r="J73" s="163">
        <f t="shared" si="7"/>
        <v>0</v>
      </c>
      <c r="K73" s="55"/>
      <c r="L73" s="57"/>
      <c r="M73" s="57"/>
      <c r="N73" s="57"/>
      <c r="O73" s="57"/>
      <c r="P73" s="55"/>
      <c r="Q73" s="55"/>
      <c r="R73" s="57"/>
      <c r="S73" s="57"/>
      <c r="T73" s="57"/>
      <c r="U73" s="55"/>
      <c r="V73" s="55"/>
      <c r="W73" s="57"/>
      <c r="X73" s="57"/>
      <c r="Y73" s="163">
        <f t="shared" si="8"/>
        <v>0</v>
      </c>
      <c r="Z73" s="55"/>
    </row>
    <row r="74" spans="1:26" x14ac:dyDescent="0.35">
      <c r="A74" s="161">
        <v>4</v>
      </c>
      <c r="B74" s="52" t="s">
        <v>116</v>
      </c>
      <c r="C74" s="162" t="s">
        <v>95</v>
      </c>
      <c r="D74" s="162" t="s">
        <v>96</v>
      </c>
      <c r="E74" s="162" t="s">
        <v>88</v>
      </c>
      <c r="F74" s="162" t="s">
        <v>89</v>
      </c>
      <c r="G74" s="55"/>
      <c r="H74" s="55"/>
      <c r="I74" s="55"/>
      <c r="J74" s="163">
        <f t="shared" si="7"/>
        <v>0</v>
      </c>
      <c r="K74" s="55"/>
      <c r="L74" s="57"/>
      <c r="M74" s="57"/>
      <c r="N74" s="57"/>
      <c r="O74" s="57"/>
      <c r="P74" s="55"/>
      <c r="Q74" s="55"/>
      <c r="R74" s="57"/>
      <c r="S74" s="57"/>
      <c r="T74" s="57"/>
      <c r="U74" s="55"/>
      <c r="V74" s="55"/>
      <c r="W74" s="57"/>
      <c r="X74" s="57"/>
      <c r="Y74" s="163">
        <f t="shared" si="8"/>
        <v>0</v>
      </c>
      <c r="Z74" s="55"/>
    </row>
    <row r="75" spans="1:26" x14ac:dyDescent="0.35">
      <c r="A75" s="161">
        <v>9</v>
      </c>
      <c r="B75" s="186" t="s">
        <v>117</v>
      </c>
      <c r="C75" s="162" t="s">
        <v>77</v>
      </c>
      <c r="D75" s="162" t="s">
        <v>78</v>
      </c>
      <c r="E75" s="162" t="s">
        <v>79</v>
      </c>
      <c r="F75" s="54" t="s">
        <v>79</v>
      </c>
      <c r="G75" s="55"/>
      <c r="H75" s="55"/>
      <c r="I75" s="55"/>
      <c r="J75" s="163">
        <f t="shared" si="7"/>
        <v>0</v>
      </c>
      <c r="K75" s="55"/>
      <c r="L75" s="57"/>
      <c r="M75" s="57"/>
      <c r="N75" s="57"/>
      <c r="O75" s="57"/>
      <c r="P75" s="57"/>
      <c r="Q75" s="57"/>
      <c r="R75" s="57"/>
      <c r="S75" s="57"/>
      <c r="T75" s="57"/>
      <c r="U75" s="57"/>
      <c r="V75" s="57"/>
      <c r="W75" s="57"/>
      <c r="X75" s="57"/>
      <c r="Y75" s="163">
        <f t="shared" si="8"/>
        <v>0</v>
      </c>
      <c r="Z75" s="57"/>
    </row>
    <row r="76" spans="1:26" x14ac:dyDescent="0.35">
      <c r="A76" s="161">
        <v>39</v>
      </c>
      <c r="B76" s="52" t="s">
        <v>118</v>
      </c>
      <c r="C76" s="162" t="s">
        <v>77</v>
      </c>
      <c r="D76" s="162" t="s">
        <v>78</v>
      </c>
      <c r="E76" s="162" t="s">
        <v>79</v>
      </c>
      <c r="F76" s="54" t="s">
        <v>79</v>
      </c>
      <c r="G76" s="55"/>
      <c r="H76" s="55"/>
      <c r="I76" s="55"/>
      <c r="J76" s="163">
        <f t="shared" si="7"/>
        <v>0</v>
      </c>
      <c r="K76" s="55"/>
      <c r="L76" s="57"/>
      <c r="M76" s="57"/>
      <c r="N76" s="57"/>
      <c r="O76" s="57"/>
      <c r="P76" s="57"/>
      <c r="Q76" s="55"/>
      <c r="R76" s="57"/>
      <c r="S76" s="57"/>
      <c r="T76" s="57"/>
      <c r="U76" s="57"/>
      <c r="V76" s="57"/>
      <c r="W76" s="57"/>
      <c r="X76" s="57"/>
      <c r="Y76" s="163">
        <f t="shared" si="8"/>
        <v>0</v>
      </c>
      <c r="Z76" s="57"/>
    </row>
    <row r="77" spans="1:26" x14ac:dyDescent="0.35">
      <c r="A77" s="184"/>
      <c r="B77" s="185"/>
      <c r="C77" s="185"/>
      <c r="D77" s="185"/>
      <c r="E77" s="185"/>
      <c r="F77" s="185"/>
      <c r="G77" s="55"/>
      <c r="H77" s="55"/>
      <c r="I77" s="55"/>
      <c r="J77" s="163">
        <f t="shared" ref="J77:J78" si="9">SUM(H77:I77)</f>
        <v>0</v>
      </c>
      <c r="K77" s="55"/>
      <c r="L77" s="57"/>
      <c r="M77" s="57"/>
      <c r="N77" s="57"/>
      <c r="O77" s="57"/>
      <c r="P77" s="57"/>
      <c r="Q77" s="57"/>
      <c r="R77" s="57"/>
      <c r="S77" s="57"/>
      <c r="T77" s="57"/>
      <c r="U77" s="57"/>
      <c r="V77" s="57"/>
      <c r="W77" s="57"/>
      <c r="X77" s="57"/>
      <c r="Y77" s="163">
        <f t="shared" si="8"/>
        <v>0</v>
      </c>
      <c r="Z77" s="55"/>
    </row>
    <row r="78" spans="1:26" x14ac:dyDescent="0.35">
      <c r="A78" s="184"/>
      <c r="B78" s="185"/>
      <c r="C78" s="185"/>
      <c r="D78" s="185"/>
      <c r="E78" s="185"/>
      <c r="F78" s="185"/>
      <c r="G78" s="55"/>
      <c r="H78" s="55"/>
      <c r="I78" s="55"/>
      <c r="J78" s="163">
        <f t="shared" si="9"/>
        <v>0</v>
      </c>
      <c r="K78" s="55"/>
      <c r="L78" s="57"/>
      <c r="M78" s="57"/>
      <c r="N78" s="57"/>
      <c r="O78" s="57"/>
      <c r="P78" s="57"/>
      <c r="Q78" s="57"/>
      <c r="R78" s="57"/>
      <c r="S78" s="57"/>
      <c r="T78" s="57"/>
      <c r="U78" s="57"/>
      <c r="V78" s="57"/>
      <c r="W78" s="57"/>
      <c r="X78" s="57"/>
      <c r="Y78" s="163">
        <f t="shared" si="8"/>
        <v>0</v>
      </c>
      <c r="Z78" s="55"/>
    </row>
    <row r="79" spans="1:26" x14ac:dyDescent="0.35">
      <c r="A79" s="48"/>
      <c r="B79" s="48"/>
      <c r="C79" s="48"/>
      <c r="D79" s="48"/>
      <c r="E79" s="48"/>
      <c r="F79" s="48"/>
      <c r="G79" s="48"/>
      <c r="H79" s="48"/>
      <c r="I79" s="48"/>
      <c r="J79" s="48"/>
      <c r="K79" s="48"/>
      <c r="L79" s="48"/>
      <c r="M79" s="48"/>
      <c r="N79" s="48"/>
      <c r="O79" s="48"/>
      <c r="P79" s="48"/>
      <c r="Q79" s="48"/>
      <c r="R79" s="48"/>
      <c r="S79" s="48"/>
      <c r="T79" s="48"/>
      <c r="U79" s="48"/>
      <c r="V79" s="48"/>
      <c r="W79" s="48"/>
      <c r="X79" s="48"/>
      <c r="Y79" s="48"/>
    </row>
    <row r="80" spans="1:26" x14ac:dyDescent="0.35">
      <c r="A80" s="48"/>
      <c r="B80" s="48"/>
      <c r="C80" s="48"/>
      <c r="D80" s="48"/>
      <c r="E80" s="48"/>
      <c r="F80" s="48"/>
      <c r="G80" s="48"/>
      <c r="H80" s="48"/>
      <c r="I80" s="48"/>
      <c r="J80" s="48"/>
      <c r="K80" s="48"/>
      <c r="L80" s="48"/>
      <c r="M80" s="48"/>
      <c r="N80" s="48"/>
      <c r="O80" s="48"/>
      <c r="P80" s="48"/>
      <c r="Q80" s="48"/>
      <c r="R80" s="48"/>
      <c r="S80" s="48"/>
      <c r="T80" s="48"/>
      <c r="U80" s="48"/>
      <c r="V80" s="48"/>
      <c r="W80" s="48"/>
      <c r="X80" s="48"/>
      <c r="Y80" s="48"/>
    </row>
    <row r="81" spans="1:26" x14ac:dyDescent="0.35">
      <c r="A81" s="48"/>
      <c r="B81" s="48"/>
      <c r="C81" s="48"/>
      <c r="D81" s="48"/>
      <c r="E81" s="48"/>
      <c r="F81" s="48"/>
      <c r="G81" s="48"/>
      <c r="H81" s="48"/>
      <c r="I81" s="48"/>
      <c r="J81" s="48"/>
      <c r="K81" s="48"/>
      <c r="L81" s="48"/>
      <c r="M81" s="48"/>
      <c r="N81" s="48"/>
      <c r="O81" s="48"/>
      <c r="P81" s="48"/>
      <c r="Q81" s="48"/>
      <c r="R81" s="48"/>
      <c r="S81" s="48"/>
      <c r="T81" s="48"/>
      <c r="U81" s="48"/>
      <c r="V81" s="48"/>
      <c r="W81" s="48"/>
      <c r="X81" s="48"/>
      <c r="Y81" s="48"/>
    </row>
    <row r="82" spans="1:26" x14ac:dyDescent="0.35">
      <c r="A82" s="49"/>
      <c r="B82" s="50" t="s">
        <v>119</v>
      </c>
      <c r="C82" s="48"/>
      <c r="D82" s="48"/>
      <c r="E82" s="48"/>
      <c r="F82" s="48"/>
      <c r="G82" s="48"/>
      <c r="H82" s="48"/>
      <c r="I82" s="48"/>
      <c r="J82" s="48"/>
      <c r="K82" s="48"/>
      <c r="L82" s="48"/>
      <c r="M82" s="48"/>
      <c r="N82" s="48"/>
      <c r="O82" s="48"/>
      <c r="P82" s="48"/>
      <c r="Q82" s="48"/>
      <c r="R82" s="48"/>
      <c r="S82" s="48"/>
      <c r="T82" s="48"/>
      <c r="U82" s="48"/>
      <c r="V82" s="48"/>
      <c r="W82" s="48"/>
      <c r="X82" s="48"/>
      <c r="Y82" s="48"/>
    </row>
    <row r="83" spans="1:26" x14ac:dyDescent="0.35">
      <c r="A83" s="245">
        <v>48</v>
      </c>
      <c r="B83" s="249" t="s">
        <v>174</v>
      </c>
      <c r="C83" s="162" t="s">
        <v>77</v>
      </c>
      <c r="D83" s="162" t="s">
        <v>78</v>
      </c>
      <c r="E83" s="162" t="s">
        <v>88</v>
      </c>
      <c r="F83" s="54" t="s">
        <v>89</v>
      </c>
      <c r="G83" s="55"/>
      <c r="H83" s="55"/>
      <c r="I83" s="55"/>
      <c r="J83" s="163">
        <f>SUM(H83:I83)</f>
        <v>0</v>
      </c>
      <c r="K83" s="55"/>
      <c r="L83" s="57"/>
      <c r="M83" s="57"/>
      <c r="N83" s="57"/>
      <c r="O83" s="57"/>
      <c r="P83" s="57"/>
      <c r="Q83" s="57"/>
      <c r="R83" s="57"/>
      <c r="S83" s="57"/>
      <c r="T83" s="57"/>
      <c r="U83" s="57"/>
      <c r="V83" s="57"/>
      <c r="W83" s="57"/>
      <c r="X83" s="57"/>
      <c r="Y83" s="163">
        <f t="shared" ref="Y83:Y89" si="10">G83-SUM(J83:X83)</f>
        <v>0</v>
      </c>
      <c r="Z83" s="55"/>
    </row>
    <row r="84" spans="1:26" x14ac:dyDescent="0.35">
      <c r="A84" s="245">
        <v>49</v>
      </c>
      <c r="B84" s="249" t="s">
        <v>175</v>
      </c>
      <c r="C84" s="162" t="s">
        <v>95</v>
      </c>
      <c r="D84" s="162" t="s">
        <v>78</v>
      </c>
      <c r="E84" s="162" t="s">
        <v>88</v>
      </c>
      <c r="F84" s="54" t="s">
        <v>89</v>
      </c>
      <c r="G84" s="55"/>
      <c r="H84" s="55"/>
      <c r="I84" s="55"/>
      <c r="J84" s="163">
        <f>SUM(H84:I84)</f>
        <v>0</v>
      </c>
      <c r="K84" s="55"/>
      <c r="L84" s="57"/>
      <c r="M84" s="57"/>
      <c r="N84" s="57"/>
      <c r="O84" s="57"/>
      <c r="P84" s="57"/>
      <c r="Q84" s="57"/>
      <c r="R84" s="57"/>
      <c r="S84" s="57"/>
      <c r="T84" s="57"/>
      <c r="U84" s="57"/>
      <c r="V84" s="57"/>
      <c r="W84" s="57"/>
      <c r="X84" s="57"/>
      <c r="Y84" s="163">
        <f t="shared" si="10"/>
        <v>0</v>
      </c>
      <c r="Z84" s="55"/>
    </row>
    <row r="85" spans="1:26" x14ac:dyDescent="0.35">
      <c r="A85" s="245">
        <v>49</v>
      </c>
      <c r="B85" s="249" t="s">
        <v>176</v>
      </c>
      <c r="C85" s="162" t="s">
        <v>95</v>
      </c>
      <c r="D85" s="162" t="s">
        <v>78</v>
      </c>
      <c r="E85" s="162" t="s">
        <v>88</v>
      </c>
      <c r="F85" s="54" t="s">
        <v>89</v>
      </c>
      <c r="G85" s="55"/>
      <c r="H85" s="55"/>
      <c r="I85" s="55"/>
      <c r="J85" s="163">
        <f t="shared" ref="J85:J89" si="11">SUM(H85:I85)</f>
        <v>0</v>
      </c>
      <c r="K85" s="55"/>
      <c r="L85" s="57"/>
      <c r="M85" s="57"/>
      <c r="N85" s="57"/>
      <c r="O85" s="57"/>
      <c r="P85" s="57"/>
      <c r="Q85" s="57"/>
      <c r="R85" s="57"/>
      <c r="S85" s="57"/>
      <c r="T85" s="57"/>
      <c r="U85" s="57"/>
      <c r="V85" s="57"/>
      <c r="W85" s="57"/>
      <c r="X85" s="57"/>
      <c r="Y85" s="163">
        <f t="shared" si="10"/>
        <v>0</v>
      </c>
      <c r="Z85" s="55"/>
    </row>
    <row r="86" spans="1:26" x14ac:dyDescent="0.35">
      <c r="A86" s="245">
        <v>50</v>
      </c>
      <c r="B86" s="249" t="s">
        <v>177</v>
      </c>
      <c r="C86" s="162" t="s">
        <v>95</v>
      </c>
      <c r="D86" s="162" t="s">
        <v>78</v>
      </c>
      <c r="E86" s="162" t="s">
        <v>88</v>
      </c>
      <c r="F86" s="54" t="s">
        <v>89</v>
      </c>
      <c r="G86" s="55"/>
      <c r="H86" s="55"/>
      <c r="I86" s="55"/>
      <c r="J86" s="163">
        <f t="shared" si="11"/>
        <v>0</v>
      </c>
      <c r="K86" s="55"/>
      <c r="L86" s="57"/>
      <c r="M86" s="57"/>
      <c r="N86" s="57"/>
      <c r="O86" s="57"/>
      <c r="P86" s="57"/>
      <c r="Q86" s="57"/>
      <c r="R86" s="57"/>
      <c r="S86" s="57"/>
      <c r="T86" s="57"/>
      <c r="U86" s="57"/>
      <c r="V86" s="57"/>
      <c r="W86" s="57"/>
      <c r="X86" s="57"/>
      <c r="Y86" s="163">
        <f t="shared" si="10"/>
        <v>0</v>
      </c>
      <c r="Z86" s="55"/>
    </row>
    <row r="87" spans="1:26" x14ac:dyDescent="0.35">
      <c r="A87" s="245">
        <v>51</v>
      </c>
      <c r="B87" s="249" t="s">
        <v>178</v>
      </c>
      <c r="C87" s="162" t="s">
        <v>95</v>
      </c>
      <c r="D87" s="162" t="s">
        <v>78</v>
      </c>
      <c r="E87" s="162" t="s">
        <v>88</v>
      </c>
      <c r="F87" s="54" t="s">
        <v>89</v>
      </c>
      <c r="G87" s="55"/>
      <c r="H87" s="55"/>
      <c r="I87" s="55"/>
      <c r="J87" s="163">
        <f t="shared" si="11"/>
        <v>0</v>
      </c>
      <c r="K87" s="55"/>
      <c r="L87" s="57"/>
      <c r="M87" s="57"/>
      <c r="N87" s="57"/>
      <c r="O87" s="57"/>
      <c r="P87" s="57"/>
      <c r="Q87" s="57"/>
      <c r="R87" s="57"/>
      <c r="S87" s="57"/>
      <c r="T87" s="57"/>
      <c r="U87" s="57"/>
      <c r="V87" s="57"/>
      <c r="W87" s="57"/>
      <c r="X87" s="57"/>
      <c r="Y87" s="163">
        <f t="shared" si="10"/>
        <v>0</v>
      </c>
      <c r="Z87" s="55"/>
    </row>
    <row r="88" spans="1:26" x14ac:dyDescent="0.35">
      <c r="A88" s="184"/>
      <c r="B88" s="185"/>
      <c r="C88" s="185"/>
      <c r="D88" s="185"/>
      <c r="E88" s="185"/>
      <c r="F88" s="185"/>
      <c r="G88" s="55"/>
      <c r="H88" s="55"/>
      <c r="I88" s="55"/>
      <c r="J88" s="163">
        <f t="shared" si="11"/>
        <v>0</v>
      </c>
      <c r="K88" s="55"/>
      <c r="L88" s="57"/>
      <c r="M88" s="57"/>
      <c r="N88" s="57"/>
      <c r="O88" s="57"/>
      <c r="P88" s="57"/>
      <c r="Q88" s="57"/>
      <c r="R88" s="57"/>
      <c r="S88" s="57"/>
      <c r="T88" s="57"/>
      <c r="U88" s="57"/>
      <c r="V88" s="57"/>
      <c r="W88" s="57"/>
      <c r="X88" s="57"/>
      <c r="Y88" s="163">
        <f t="shared" si="10"/>
        <v>0</v>
      </c>
      <c r="Z88" s="55"/>
    </row>
    <row r="89" spans="1:26" x14ac:dyDescent="0.35">
      <c r="A89" s="184"/>
      <c r="B89" s="185"/>
      <c r="C89" s="185"/>
      <c r="D89" s="185"/>
      <c r="E89" s="185"/>
      <c r="F89" s="185"/>
      <c r="G89" s="55"/>
      <c r="H89" s="55"/>
      <c r="I89" s="55"/>
      <c r="J89" s="163">
        <f t="shared" si="11"/>
        <v>0</v>
      </c>
      <c r="K89" s="55"/>
      <c r="L89" s="57"/>
      <c r="M89" s="57"/>
      <c r="N89" s="57"/>
      <c r="O89" s="57"/>
      <c r="P89" s="57"/>
      <c r="Q89" s="57"/>
      <c r="R89" s="57"/>
      <c r="S89" s="57"/>
      <c r="T89" s="57"/>
      <c r="U89" s="57"/>
      <c r="V89" s="57"/>
      <c r="W89" s="57"/>
      <c r="X89" s="57"/>
      <c r="Y89" s="163">
        <f t="shared" si="10"/>
        <v>0</v>
      </c>
      <c r="Z89" s="55"/>
    </row>
    <row r="90" spans="1:26" x14ac:dyDescent="0.35">
      <c r="A90" s="48"/>
      <c r="B90" s="48"/>
      <c r="C90" s="48"/>
      <c r="D90" s="48"/>
      <c r="E90" s="48"/>
      <c r="F90" s="48"/>
      <c r="G90" s="48"/>
      <c r="H90" s="48"/>
      <c r="I90" s="48"/>
      <c r="J90" s="48"/>
      <c r="K90" s="48"/>
      <c r="L90" s="48"/>
      <c r="M90" s="48"/>
      <c r="N90" s="48"/>
      <c r="O90" s="48"/>
      <c r="P90" s="48"/>
      <c r="Q90" s="48"/>
      <c r="R90" s="48"/>
      <c r="S90" s="48"/>
      <c r="T90" s="48"/>
      <c r="U90" s="48"/>
      <c r="V90" s="48"/>
      <c r="W90" s="48"/>
      <c r="X90" s="48"/>
      <c r="Y90" s="48"/>
    </row>
    <row r="91" spans="1:26" x14ac:dyDescent="0.35">
      <c r="A91" s="48"/>
      <c r="B91" s="48"/>
      <c r="C91" s="48"/>
      <c r="D91" s="48"/>
      <c r="E91" s="48"/>
      <c r="F91" s="48"/>
      <c r="G91" s="48"/>
      <c r="H91" s="48"/>
      <c r="I91" s="48"/>
      <c r="J91" s="48"/>
      <c r="K91" s="48"/>
      <c r="L91" s="48"/>
      <c r="M91" s="48"/>
      <c r="N91" s="48"/>
      <c r="O91" s="48"/>
      <c r="P91" s="48"/>
      <c r="Q91" s="48"/>
      <c r="R91" s="48"/>
      <c r="S91" s="48"/>
      <c r="T91" s="48"/>
      <c r="U91" s="48"/>
      <c r="V91" s="48"/>
      <c r="W91" s="48"/>
      <c r="X91" s="48"/>
      <c r="Y91" s="48"/>
    </row>
    <row r="92" spans="1:26" x14ac:dyDescent="0.35">
      <c r="A92" s="48"/>
      <c r="B92" s="48"/>
      <c r="C92" s="48"/>
      <c r="D92" s="48"/>
      <c r="E92" s="48"/>
      <c r="F92" s="48"/>
      <c r="G92" s="48"/>
      <c r="H92" s="48"/>
      <c r="I92" s="48"/>
      <c r="J92" s="48"/>
      <c r="K92" s="48"/>
      <c r="L92" s="48"/>
      <c r="M92" s="48"/>
      <c r="N92" s="48"/>
      <c r="O92" s="48"/>
      <c r="P92" s="48"/>
      <c r="Q92" s="48"/>
      <c r="R92" s="48"/>
      <c r="S92" s="48"/>
      <c r="T92" s="48"/>
      <c r="U92" s="48"/>
      <c r="V92" s="48"/>
      <c r="W92" s="48"/>
      <c r="X92" s="48"/>
      <c r="Y92" s="48"/>
    </row>
    <row r="93" spans="1:26" x14ac:dyDescent="0.35">
      <c r="A93" s="49"/>
      <c r="B93" s="50" t="s">
        <v>287</v>
      </c>
      <c r="C93" s="48"/>
      <c r="D93" s="48"/>
      <c r="E93" s="48"/>
      <c r="F93" s="48"/>
      <c r="G93" s="48"/>
      <c r="H93" s="48"/>
      <c r="I93" s="48"/>
      <c r="J93" s="48"/>
      <c r="K93" s="48"/>
      <c r="L93" s="48"/>
      <c r="M93" s="48"/>
      <c r="N93" s="48"/>
      <c r="O93" s="48"/>
      <c r="P93" s="48"/>
      <c r="Q93" s="48"/>
      <c r="R93" s="48"/>
      <c r="S93" s="48"/>
      <c r="T93" s="48"/>
      <c r="U93" s="48"/>
      <c r="V93" s="48"/>
      <c r="W93" s="48"/>
      <c r="X93" s="48"/>
      <c r="Y93" s="48"/>
    </row>
    <row r="94" spans="1:26" x14ac:dyDescent="0.35">
      <c r="A94" s="161">
        <v>34</v>
      </c>
      <c r="B94" s="186" t="s">
        <v>120</v>
      </c>
      <c r="C94" s="162" t="s">
        <v>159</v>
      </c>
      <c r="D94" s="162" t="s">
        <v>78</v>
      </c>
      <c r="E94" s="162" t="s">
        <v>88</v>
      </c>
      <c r="F94" s="54" t="s">
        <v>168</v>
      </c>
      <c r="G94" s="55"/>
      <c r="H94" s="55"/>
      <c r="I94" s="55"/>
      <c r="J94" s="163">
        <f>SUM(H94:I94)</f>
        <v>0</v>
      </c>
      <c r="K94" s="57"/>
      <c r="L94" s="250">
        <f>G94-J94</f>
        <v>0</v>
      </c>
      <c r="M94" s="57"/>
      <c r="N94" s="57"/>
      <c r="O94" s="57"/>
      <c r="P94" s="57"/>
      <c r="Q94" s="57"/>
      <c r="R94" s="57"/>
      <c r="S94" s="57"/>
      <c r="T94" s="57"/>
      <c r="U94" s="57"/>
      <c r="V94" s="57"/>
      <c r="W94" s="57"/>
      <c r="X94" s="57"/>
      <c r="Y94" s="57"/>
      <c r="Z94" s="57"/>
    </row>
    <row r="95" spans="1:26" s="129" customFormat="1" x14ac:dyDescent="0.35">
      <c r="A95" s="184"/>
      <c r="B95" s="185"/>
      <c r="C95" s="185"/>
      <c r="D95" s="185"/>
      <c r="E95" s="185"/>
      <c r="F95" s="185"/>
      <c r="G95" s="55"/>
      <c r="H95" s="55"/>
      <c r="I95" s="55"/>
      <c r="J95" s="163">
        <f>SUM(H95:I95)</f>
        <v>0</v>
      </c>
      <c r="K95" s="57"/>
      <c r="L95" s="250">
        <f>G95-J95</f>
        <v>0</v>
      </c>
      <c r="M95" s="57"/>
      <c r="N95" s="57"/>
      <c r="O95" s="57"/>
      <c r="P95" s="57"/>
      <c r="Q95" s="57"/>
      <c r="R95" s="57"/>
      <c r="S95" s="57"/>
      <c r="T95" s="57"/>
      <c r="U95" s="57"/>
      <c r="V95" s="57"/>
      <c r="W95" s="57"/>
      <c r="X95" s="57"/>
      <c r="Y95" s="57"/>
      <c r="Z95" s="57"/>
    </row>
    <row r="96" spans="1:26" s="129" customFormat="1" x14ac:dyDescent="0.35">
      <c r="A96" s="184"/>
      <c r="B96" s="185"/>
      <c r="C96" s="185"/>
      <c r="D96" s="185"/>
      <c r="E96" s="185"/>
      <c r="F96" s="185"/>
      <c r="G96" s="55"/>
      <c r="H96" s="55"/>
      <c r="I96" s="55"/>
      <c r="J96" s="163">
        <f>SUM(H96:I96)</f>
        <v>0</v>
      </c>
      <c r="K96" s="57"/>
      <c r="L96" s="250">
        <f>G96-J96</f>
        <v>0</v>
      </c>
      <c r="M96" s="57"/>
      <c r="N96" s="57"/>
      <c r="O96" s="57"/>
      <c r="P96" s="57"/>
      <c r="Q96" s="57"/>
      <c r="R96" s="57"/>
      <c r="S96" s="57"/>
      <c r="T96" s="57"/>
      <c r="U96" s="57"/>
      <c r="V96" s="57"/>
      <c r="W96" s="57"/>
      <c r="X96" s="57"/>
      <c r="Y96" s="57"/>
      <c r="Z96" s="57"/>
    </row>
    <row r="97" spans="1:26" s="129" customFormat="1" x14ac:dyDescent="0.35">
      <c r="A97" s="187"/>
      <c r="B97" s="188"/>
      <c r="C97" s="189"/>
      <c r="D97" s="189"/>
      <c r="E97" s="188"/>
      <c r="F97" s="189"/>
    </row>
    <row r="98" spans="1:26" s="129" customFormat="1" x14ac:dyDescent="0.35">
      <c r="A98" s="187"/>
      <c r="B98" s="188"/>
      <c r="C98" s="189"/>
      <c r="D98" s="189"/>
      <c r="E98" s="188"/>
      <c r="F98" s="189"/>
    </row>
    <row r="99" spans="1:26" s="129" customFormat="1" x14ac:dyDescent="0.35">
      <c r="A99" s="187"/>
      <c r="B99" s="188"/>
      <c r="C99" s="189"/>
      <c r="D99" s="189"/>
      <c r="E99" s="188"/>
      <c r="F99" s="189"/>
    </row>
    <row r="100" spans="1:26" x14ac:dyDescent="0.35">
      <c r="A100" s="49"/>
      <c r="B100" s="50" t="s">
        <v>288</v>
      </c>
      <c r="C100" s="48"/>
      <c r="D100" s="48"/>
      <c r="E100" s="48"/>
      <c r="F100" s="48"/>
      <c r="G100" s="48"/>
      <c r="H100" s="48"/>
      <c r="I100" s="48"/>
      <c r="J100" s="48"/>
      <c r="K100" s="48"/>
      <c r="L100" s="48"/>
      <c r="M100" s="48"/>
      <c r="N100" s="48"/>
      <c r="O100" s="48"/>
      <c r="P100" s="48"/>
      <c r="Q100" s="48"/>
      <c r="R100" s="48"/>
      <c r="S100" s="48"/>
      <c r="T100" s="48"/>
      <c r="U100" s="48"/>
      <c r="V100" s="48"/>
      <c r="W100" s="48"/>
      <c r="X100" s="48"/>
      <c r="Y100" s="48"/>
    </row>
    <row r="101" spans="1:26" x14ac:dyDescent="0.35">
      <c r="A101" s="161" t="s">
        <v>111</v>
      </c>
      <c r="B101" s="186" t="s">
        <v>179</v>
      </c>
      <c r="C101" s="247" t="s">
        <v>95</v>
      </c>
      <c r="D101" s="247" t="s">
        <v>96</v>
      </c>
      <c r="E101" s="247" t="s">
        <v>88</v>
      </c>
      <c r="F101" s="248" t="s">
        <v>89</v>
      </c>
      <c r="G101" s="55"/>
      <c r="H101" s="55"/>
      <c r="I101" s="55"/>
      <c r="J101" s="163">
        <f>SUM(H101:I101)</f>
        <v>0</v>
      </c>
      <c r="K101" s="57"/>
      <c r="L101" s="57"/>
      <c r="M101" s="57"/>
      <c r="N101" s="61">
        <f>G101-J101</f>
        <v>0</v>
      </c>
      <c r="O101" s="57"/>
      <c r="P101" s="57"/>
      <c r="Q101" s="57"/>
      <c r="R101" s="57"/>
      <c r="S101" s="57"/>
      <c r="T101" s="57"/>
      <c r="U101" s="57"/>
      <c r="V101" s="57"/>
      <c r="W101" s="57"/>
      <c r="X101" s="57"/>
      <c r="Y101" s="57"/>
      <c r="Z101" s="57"/>
    </row>
    <row r="102" spans="1:26" s="251" customFormat="1" x14ac:dyDescent="0.35">
      <c r="A102" s="184"/>
      <c r="B102" s="185"/>
      <c r="C102" s="185"/>
      <c r="D102" s="185"/>
      <c r="E102" s="185"/>
      <c r="F102" s="185"/>
      <c r="G102" s="55"/>
      <c r="H102" s="55"/>
      <c r="I102" s="55"/>
      <c r="J102" s="163">
        <f>SUM(H102:I102)</f>
        <v>0</v>
      </c>
      <c r="K102" s="57"/>
      <c r="L102" s="57"/>
      <c r="M102" s="57"/>
      <c r="N102" s="250">
        <f t="shared" ref="N102:N103" si="12">G102-J102</f>
        <v>0</v>
      </c>
      <c r="O102" s="57"/>
      <c r="P102" s="57"/>
      <c r="Q102" s="57"/>
      <c r="R102" s="57"/>
      <c r="S102" s="57"/>
      <c r="T102" s="57"/>
      <c r="U102" s="57"/>
      <c r="V102" s="57"/>
      <c r="W102" s="57"/>
      <c r="X102" s="57"/>
      <c r="Y102" s="57"/>
      <c r="Z102" s="57"/>
    </row>
    <row r="103" spans="1:26" x14ac:dyDescent="0.35">
      <c r="A103" s="184"/>
      <c r="B103" s="185"/>
      <c r="C103" s="185"/>
      <c r="D103" s="185"/>
      <c r="E103" s="185"/>
      <c r="F103" s="185"/>
      <c r="G103" s="55"/>
      <c r="H103" s="55"/>
      <c r="I103" s="55"/>
      <c r="J103" s="163">
        <f>SUM(H103:I103)</f>
        <v>0</v>
      </c>
      <c r="K103" s="57"/>
      <c r="L103" s="57"/>
      <c r="M103" s="57"/>
      <c r="N103" s="250">
        <f t="shared" si="12"/>
        <v>0</v>
      </c>
      <c r="O103" s="57"/>
      <c r="P103" s="57"/>
      <c r="Q103" s="57"/>
      <c r="R103" s="57"/>
      <c r="S103" s="57"/>
      <c r="T103" s="57"/>
      <c r="U103" s="57"/>
      <c r="V103" s="57"/>
      <c r="W103" s="57"/>
      <c r="X103" s="57"/>
      <c r="Y103" s="57"/>
      <c r="Z103" s="57"/>
    </row>
    <row r="104" spans="1:26" s="129" customFormat="1" x14ac:dyDescent="0.35">
      <c r="A104" s="187"/>
      <c r="B104" s="188"/>
      <c r="C104" s="189"/>
      <c r="D104" s="189"/>
      <c r="E104" s="188"/>
      <c r="F104" s="189"/>
    </row>
    <row r="105" spans="1:26" s="129" customFormat="1" x14ac:dyDescent="0.35">
      <c r="A105" s="187"/>
      <c r="B105" s="188"/>
      <c r="C105" s="189"/>
      <c r="D105" s="189"/>
      <c r="E105" s="188"/>
      <c r="F105" s="189"/>
    </row>
    <row r="106" spans="1:26" s="129" customFormat="1" x14ac:dyDescent="0.35">
      <c r="A106" s="187"/>
      <c r="B106" s="188"/>
      <c r="C106" s="189"/>
      <c r="D106" s="189"/>
      <c r="E106" s="188"/>
      <c r="F106" s="189"/>
    </row>
    <row r="107" spans="1:26" s="251" customFormat="1" x14ac:dyDescent="0.35">
      <c r="A107" s="49"/>
      <c r="B107" s="50" t="s">
        <v>438</v>
      </c>
      <c r="C107" s="48"/>
      <c r="D107" s="48"/>
      <c r="E107" s="48"/>
      <c r="F107" s="48"/>
      <c r="G107" s="48"/>
      <c r="H107" s="48"/>
      <c r="I107" s="48"/>
      <c r="J107" s="48"/>
      <c r="K107" s="48"/>
      <c r="L107" s="48"/>
      <c r="M107" s="48"/>
      <c r="N107" s="48"/>
      <c r="O107" s="48"/>
      <c r="P107" s="48"/>
      <c r="Q107" s="48"/>
      <c r="R107" s="48"/>
      <c r="S107" s="48"/>
      <c r="T107" s="48"/>
      <c r="U107" s="48"/>
      <c r="V107" s="48"/>
      <c r="W107" s="48"/>
      <c r="X107" s="48"/>
      <c r="Y107" s="48"/>
    </row>
    <row r="108" spans="1:26" s="251" customFormat="1" x14ac:dyDescent="0.35">
      <c r="A108" s="245" t="s">
        <v>439</v>
      </c>
      <c r="B108" s="331" t="s">
        <v>441</v>
      </c>
      <c r="C108" s="247" t="s">
        <v>95</v>
      </c>
      <c r="D108" s="247" t="s">
        <v>78</v>
      </c>
      <c r="E108" s="247" t="s">
        <v>79</v>
      </c>
      <c r="F108" s="247" t="s">
        <v>79</v>
      </c>
      <c r="G108" s="55"/>
      <c r="H108" s="55"/>
      <c r="I108" s="55"/>
      <c r="J108" s="163">
        <f>SUM(H108:I108)</f>
        <v>0</v>
      </c>
      <c r="K108" s="57"/>
      <c r="L108" s="57"/>
      <c r="M108" s="57"/>
      <c r="N108" s="57"/>
      <c r="O108" s="57"/>
      <c r="P108" s="57"/>
      <c r="Q108" s="57"/>
      <c r="R108" s="57"/>
      <c r="S108" s="55"/>
      <c r="T108" s="55"/>
      <c r="U108" s="57"/>
      <c r="V108" s="57"/>
      <c r="W108" s="57"/>
      <c r="X108" s="57"/>
      <c r="Y108" s="57"/>
      <c r="Z108" s="57"/>
    </row>
    <row r="109" spans="1:26" s="251" customFormat="1" x14ac:dyDescent="0.35">
      <c r="A109" s="245" t="s">
        <v>440</v>
      </c>
      <c r="B109" s="331" t="s">
        <v>442</v>
      </c>
      <c r="C109" s="247" t="s">
        <v>95</v>
      </c>
      <c r="D109" s="247" t="s">
        <v>78</v>
      </c>
      <c r="E109" s="247" t="s">
        <v>79</v>
      </c>
      <c r="F109" s="247" t="s">
        <v>79</v>
      </c>
      <c r="G109" s="55"/>
      <c r="H109" s="55"/>
      <c r="I109" s="55"/>
      <c r="J109" s="163">
        <f>SUM(H109:I109)</f>
        <v>0</v>
      </c>
      <c r="K109" s="57"/>
      <c r="L109" s="57"/>
      <c r="M109" s="57"/>
      <c r="N109" s="57"/>
      <c r="O109" s="57"/>
      <c r="P109" s="57"/>
      <c r="Q109" s="57"/>
      <c r="R109" s="57"/>
      <c r="S109" s="55"/>
      <c r="T109" s="55"/>
      <c r="U109" s="57"/>
      <c r="V109" s="57"/>
      <c r="W109" s="57"/>
      <c r="X109" s="57"/>
      <c r="Y109" s="57"/>
      <c r="Z109" s="57"/>
    </row>
    <row r="110" spans="1:26" s="251" customFormat="1" x14ac:dyDescent="0.35">
      <c r="A110" s="184"/>
      <c r="B110" s="185"/>
      <c r="C110" s="185"/>
      <c r="D110" s="185"/>
      <c r="E110" s="185"/>
      <c r="F110" s="185"/>
      <c r="G110" s="55"/>
      <c r="H110" s="55"/>
      <c r="I110" s="55"/>
      <c r="J110" s="163">
        <f>SUM(H110:I110)</f>
        <v>0</v>
      </c>
      <c r="K110" s="57"/>
      <c r="L110" s="57"/>
      <c r="M110" s="57"/>
      <c r="N110" s="57"/>
      <c r="O110" s="57"/>
      <c r="P110" s="57"/>
      <c r="Q110" s="57"/>
      <c r="R110" s="57"/>
      <c r="S110" s="55"/>
      <c r="T110" s="55"/>
      <c r="U110" s="57"/>
      <c r="V110" s="57"/>
      <c r="W110" s="57"/>
      <c r="X110" s="57"/>
      <c r="Y110" s="57"/>
      <c r="Z110" s="57"/>
    </row>
    <row r="111" spans="1:26" s="251" customFormat="1" x14ac:dyDescent="0.35">
      <c r="A111" s="184"/>
      <c r="B111" s="185"/>
      <c r="C111" s="185"/>
      <c r="D111" s="185"/>
      <c r="E111" s="185"/>
      <c r="F111" s="185"/>
      <c r="G111" s="55"/>
      <c r="H111" s="55"/>
      <c r="I111" s="55"/>
      <c r="J111" s="163">
        <f>SUM(H111:I111)</f>
        <v>0</v>
      </c>
      <c r="K111" s="57"/>
      <c r="L111" s="57"/>
      <c r="M111" s="57"/>
      <c r="N111" s="57"/>
      <c r="O111" s="57"/>
      <c r="P111" s="57"/>
      <c r="Q111" s="57"/>
      <c r="R111" s="57"/>
      <c r="S111" s="55"/>
      <c r="T111" s="55"/>
      <c r="U111" s="57"/>
      <c r="V111" s="57"/>
      <c r="W111" s="57"/>
      <c r="X111" s="57"/>
      <c r="Y111" s="57"/>
      <c r="Z111" s="57"/>
    </row>
    <row r="112" spans="1:26" x14ac:dyDescent="0.35">
      <c r="A112" s="173"/>
      <c r="B112" s="188"/>
      <c r="C112" s="157"/>
      <c r="D112" s="157"/>
      <c r="E112" s="157"/>
      <c r="F112" s="158"/>
      <c r="G112" s="129"/>
      <c r="H112" s="129"/>
      <c r="I112" s="129"/>
      <c r="J112" s="129"/>
      <c r="K112" s="129"/>
      <c r="L112" s="129"/>
      <c r="M112" s="129"/>
      <c r="N112" s="129"/>
      <c r="O112" s="129"/>
      <c r="P112" s="129"/>
      <c r="Q112" s="129"/>
      <c r="R112" s="129"/>
      <c r="S112" s="129"/>
      <c r="T112" s="129"/>
      <c r="U112" s="129"/>
      <c r="V112" s="129"/>
      <c r="W112" s="129"/>
      <c r="X112" s="129"/>
      <c r="Y112" s="129"/>
      <c r="Z112" s="129"/>
    </row>
    <row r="113" spans="1:12" s="129" customFormat="1" x14ac:dyDescent="0.35">
      <c r="A113" s="187"/>
      <c r="B113" s="188"/>
      <c r="C113" s="189"/>
      <c r="D113" s="189"/>
      <c r="E113" s="188"/>
      <c r="F113" s="189"/>
    </row>
    <row r="114" spans="1:12" s="129" customFormat="1" ht="15.5" x14ac:dyDescent="0.35">
      <c r="A114" s="216" t="s">
        <v>33</v>
      </c>
      <c r="B114" s="217"/>
      <c r="C114" s="217"/>
      <c r="D114" s="217"/>
      <c r="E114" s="217"/>
      <c r="F114" s="217"/>
      <c r="G114" s="217"/>
      <c r="H114" s="217"/>
      <c r="I114" s="217"/>
      <c r="J114" s="218"/>
      <c r="K114" s="219"/>
      <c r="L114" s="220"/>
    </row>
    <row r="115" spans="1:12" s="129" customFormat="1" ht="42.4" customHeight="1" x14ac:dyDescent="0.35">
      <c r="A115" s="367" t="str">
        <f>Master!$B$33</f>
        <v>By signing this report, I certify to the best of my knowledge and belief that this report is true, complete, and accurate, and the expenditures, disbursements and cash receipts are for the purposes and objectives set forth in the terms and condition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v>
      </c>
      <c r="B115" s="368"/>
      <c r="C115" s="368"/>
      <c r="D115" s="368"/>
      <c r="E115" s="368"/>
      <c r="F115" s="368"/>
      <c r="G115" s="368"/>
      <c r="H115" s="368"/>
      <c r="I115" s="368"/>
      <c r="J115" s="368"/>
      <c r="K115" s="368"/>
      <c r="L115" s="369"/>
    </row>
    <row r="116" spans="1:12" s="129" customFormat="1" ht="28.5" customHeight="1" x14ac:dyDescent="0.35">
      <c r="A116" s="367" t="str">
        <f>Master!$B$34</f>
        <v>By signing this report, I certify the above to be accurate and in agreement with this agency's records and that all client demographic and service data has been submitted to the Provider Portal in accordance with the terms of this agency's contract with the Managining Entity.</v>
      </c>
      <c r="B116" s="368"/>
      <c r="C116" s="368"/>
      <c r="D116" s="368"/>
      <c r="E116" s="368"/>
      <c r="F116" s="368"/>
      <c r="G116" s="368"/>
      <c r="H116" s="368"/>
      <c r="I116" s="368"/>
      <c r="J116" s="368"/>
      <c r="K116" s="368"/>
      <c r="L116" s="369"/>
    </row>
    <row r="117" spans="1:12" s="129" customFormat="1" ht="15.5" x14ac:dyDescent="0.35">
      <c r="A117" s="221" t="str">
        <f>Master!$B$35</f>
        <v>By signing this report, I certify that, at time of submission, "YTD Units", "YTD Earnings", "YTD Paid Amounts", and "Amount Due" takes into consideration that DCF is the payer of last resort and do not include units that can be billed to other funding sources.</v>
      </c>
      <c r="B117" s="224"/>
      <c r="C117" s="224"/>
      <c r="D117" s="224"/>
      <c r="E117" s="224"/>
      <c r="F117" s="224"/>
      <c r="G117" s="224"/>
      <c r="H117" s="224"/>
      <c r="I117" s="224"/>
      <c r="J117" s="117"/>
      <c r="L117" s="223"/>
    </row>
    <row r="118" spans="1:12" s="129" customFormat="1" ht="15.5" x14ac:dyDescent="0.35">
      <c r="A118" s="221"/>
      <c r="B118" s="224"/>
      <c r="C118" s="224"/>
      <c r="D118" s="224"/>
      <c r="E118" s="224"/>
      <c r="F118" s="224"/>
      <c r="G118" s="224"/>
      <c r="H118" s="224"/>
      <c r="I118" s="224"/>
      <c r="J118" s="117"/>
      <c r="L118" s="223"/>
    </row>
    <row r="119" spans="1:12" s="129" customFormat="1" ht="15.5" x14ac:dyDescent="0.35">
      <c r="A119" s="361">
        <f>Master!$B$38</f>
        <v>0</v>
      </c>
      <c r="B119" s="362"/>
      <c r="C119" s="225"/>
      <c r="D119" s="362">
        <f>Master!$E$38</f>
        <v>0</v>
      </c>
      <c r="E119" s="362"/>
      <c r="F119" s="225"/>
      <c r="G119" s="70">
        <f>Master!$G$38</f>
        <v>0</v>
      </c>
      <c r="H119" s="222"/>
      <c r="I119" s="222"/>
      <c r="J119" s="117"/>
      <c r="L119" s="223"/>
    </row>
    <row r="120" spans="1:12" s="129" customFormat="1" ht="15.5" x14ac:dyDescent="0.35">
      <c r="A120" s="226" t="s">
        <v>34</v>
      </c>
      <c r="B120" s="227"/>
      <c r="C120" s="228"/>
      <c r="D120" s="229" t="s">
        <v>35</v>
      </c>
      <c r="E120" s="228"/>
      <c r="F120" s="230"/>
      <c r="G120" s="229" t="s">
        <v>36</v>
      </c>
      <c r="H120" s="230"/>
      <c r="I120" s="230"/>
      <c r="J120" s="231"/>
      <c r="K120" s="232"/>
      <c r="L120" s="233"/>
    </row>
    <row r="121" spans="1:12" s="129" customFormat="1" x14ac:dyDescent="0.35">
      <c r="A121" s="77"/>
      <c r="B121" s="78"/>
      <c r="C121" s="78"/>
      <c r="D121" s="78"/>
      <c r="E121" s="78"/>
      <c r="F121" s="78"/>
    </row>
    <row r="122" spans="1:12" s="129" customFormat="1" x14ac:dyDescent="0.35">
      <c r="A122" s="187"/>
      <c r="B122" s="188"/>
      <c r="C122" s="189"/>
      <c r="D122" s="189"/>
      <c r="E122" s="188"/>
      <c r="F122" s="189"/>
    </row>
    <row r="123" spans="1:12" s="129" customFormat="1" x14ac:dyDescent="0.35">
      <c r="A123" s="187"/>
      <c r="B123" s="188"/>
      <c r="C123" s="189"/>
      <c r="D123" s="189"/>
      <c r="E123" s="188"/>
      <c r="F123" s="189"/>
    </row>
    <row r="124" spans="1:12" s="129" customFormat="1" x14ac:dyDescent="0.35">
      <c r="A124" s="187"/>
      <c r="B124" s="188"/>
      <c r="C124" s="189"/>
      <c r="D124" s="189"/>
      <c r="E124" s="188"/>
      <c r="F124" s="189"/>
    </row>
    <row r="125" spans="1:12" s="129" customFormat="1" x14ac:dyDescent="0.35">
      <c r="A125" s="187"/>
      <c r="B125" s="188"/>
      <c r="C125" s="189"/>
      <c r="D125" s="189"/>
      <c r="E125" s="188"/>
      <c r="F125" s="189"/>
    </row>
    <row r="126" spans="1:12" s="129" customFormat="1" x14ac:dyDescent="0.35">
      <c r="A126" s="187"/>
      <c r="B126" s="188"/>
      <c r="C126" s="189"/>
      <c r="D126" s="189"/>
      <c r="E126" s="188"/>
      <c r="F126" s="189"/>
    </row>
    <row r="127" spans="1:12" s="129" customFormat="1" x14ac:dyDescent="0.35">
      <c r="A127" s="79"/>
      <c r="B127" s="188"/>
      <c r="C127" s="188"/>
      <c r="D127" s="188"/>
      <c r="E127" s="188"/>
      <c r="F127" s="188"/>
    </row>
    <row r="128" spans="1:12" s="129" customFormat="1" x14ac:dyDescent="0.35">
      <c r="A128" s="80"/>
      <c r="B128" s="78"/>
      <c r="C128" s="78"/>
      <c r="D128" s="78"/>
      <c r="E128" s="78"/>
      <c r="F128" s="78"/>
    </row>
    <row r="129" spans="1:7" s="129" customFormat="1" x14ac:dyDescent="0.35">
      <c r="A129" s="187"/>
      <c r="B129" s="188"/>
      <c r="C129" s="189"/>
      <c r="D129" s="189"/>
      <c r="E129" s="188"/>
      <c r="F129" s="189"/>
    </row>
    <row r="130" spans="1:7" s="129" customFormat="1" x14ac:dyDescent="0.35">
      <c r="A130" s="187"/>
      <c r="B130" s="188"/>
      <c r="C130" s="189"/>
      <c r="D130" s="189"/>
      <c r="E130" s="188"/>
      <c r="F130" s="189"/>
    </row>
    <row r="131" spans="1:7" s="129" customFormat="1" x14ac:dyDescent="0.35">
      <c r="A131" s="187"/>
      <c r="B131" s="189"/>
      <c r="C131" s="189"/>
      <c r="D131" s="189"/>
      <c r="E131" s="189"/>
      <c r="F131" s="189"/>
    </row>
    <row r="132" spans="1:7" s="129" customFormat="1" x14ac:dyDescent="0.35">
      <c r="A132" s="187"/>
      <c r="B132" s="188"/>
      <c r="C132" s="189"/>
      <c r="D132" s="189"/>
      <c r="E132" s="188"/>
      <c r="F132" s="189"/>
    </row>
    <row r="133" spans="1:7" s="129" customFormat="1" x14ac:dyDescent="0.35">
      <c r="A133" s="187"/>
      <c r="B133" s="188"/>
      <c r="C133" s="189"/>
      <c r="D133" s="189"/>
      <c r="E133" s="188"/>
      <c r="F133" s="189"/>
    </row>
    <row r="134" spans="1:7" s="129" customFormat="1" x14ac:dyDescent="0.35">
      <c r="A134" s="187"/>
      <c r="B134" s="188"/>
      <c r="C134" s="189"/>
      <c r="D134" s="189"/>
      <c r="E134" s="188"/>
      <c r="F134" s="189"/>
    </row>
    <row r="135" spans="1:7" s="129" customFormat="1" x14ac:dyDescent="0.35">
      <c r="A135" s="187"/>
      <c r="B135" s="189"/>
      <c r="C135" s="189"/>
      <c r="D135" s="189"/>
      <c r="E135" s="189"/>
      <c r="F135" s="189"/>
    </row>
    <row r="136" spans="1:7" s="129" customFormat="1" x14ac:dyDescent="0.35">
      <c r="A136" s="187"/>
      <c r="B136" s="189"/>
      <c r="C136" s="189"/>
      <c r="D136" s="189"/>
      <c r="E136" s="189"/>
      <c r="F136" s="189"/>
    </row>
    <row r="137" spans="1:7" s="129" customFormat="1" x14ac:dyDescent="0.35">
      <c r="A137" s="187"/>
      <c r="B137" s="189"/>
      <c r="C137" s="81"/>
      <c r="D137" s="81"/>
      <c r="E137" s="189"/>
      <c r="F137" s="189"/>
      <c r="G137" s="189"/>
    </row>
    <row r="138" spans="1:7" s="129" customFormat="1" x14ac:dyDescent="0.35">
      <c r="A138" s="187"/>
      <c r="B138" s="189"/>
      <c r="C138" s="81"/>
      <c r="D138" s="81"/>
      <c r="E138" s="189"/>
      <c r="F138" s="189"/>
      <c r="G138" s="189"/>
    </row>
    <row r="139" spans="1:7" s="129" customFormat="1" x14ac:dyDescent="0.35">
      <c r="A139" s="187"/>
      <c r="B139" s="188"/>
      <c r="C139" s="81"/>
      <c r="D139" s="81"/>
      <c r="E139" s="189"/>
      <c r="F139" s="188"/>
      <c r="G139" s="189"/>
    </row>
    <row r="140" spans="1:7" s="129" customFormat="1" x14ac:dyDescent="0.35">
      <c r="A140" s="187"/>
      <c r="B140" s="188"/>
      <c r="C140" s="81"/>
      <c r="D140" s="81"/>
      <c r="E140" s="189"/>
      <c r="F140" s="188"/>
      <c r="G140" s="189"/>
    </row>
    <row r="141" spans="1:7" s="129" customFormat="1" x14ac:dyDescent="0.35">
      <c r="A141" s="187"/>
      <c r="B141" s="188"/>
      <c r="C141" s="81"/>
      <c r="D141" s="81"/>
      <c r="E141" s="189"/>
      <c r="F141" s="188"/>
      <c r="G141" s="189"/>
    </row>
    <row r="142" spans="1:7" s="129" customFormat="1" x14ac:dyDescent="0.35">
      <c r="A142" s="187"/>
      <c r="B142" s="188"/>
      <c r="C142" s="81"/>
      <c r="D142" s="81"/>
      <c r="E142" s="189"/>
      <c r="F142" s="188"/>
      <c r="G142" s="189"/>
    </row>
    <row r="143" spans="1:7" s="129" customFormat="1" x14ac:dyDescent="0.35">
      <c r="A143" s="187"/>
      <c r="B143" s="189"/>
      <c r="C143" s="81"/>
      <c r="D143" s="81"/>
      <c r="E143" s="189"/>
      <c r="F143" s="189"/>
      <c r="G143" s="189"/>
    </row>
    <row r="144" spans="1:7" s="129" customFormat="1" x14ac:dyDescent="0.35">
      <c r="A144" s="187"/>
      <c r="B144" s="189"/>
      <c r="C144" s="81"/>
      <c r="D144" s="81"/>
      <c r="E144" s="189"/>
      <c r="F144" s="189"/>
      <c r="G144" s="189"/>
    </row>
    <row r="145" spans="1:7" s="129" customFormat="1" x14ac:dyDescent="0.35">
      <c r="A145" s="187"/>
      <c r="B145" s="189"/>
      <c r="C145" s="81"/>
      <c r="D145" s="81"/>
      <c r="E145" s="189"/>
      <c r="F145" s="189"/>
      <c r="G145" s="189"/>
    </row>
    <row r="146" spans="1:7" s="129" customFormat="1" x14ac:dyDescent="0.35">
      <c r="A146" s="187"/>
      <c r="B146" s="188"/>
      <c r="C146" s="81"/>
      <c r="D146" s="81"/>
      <c r="E146" s="189"/>
      <c r="F146" s="188"/>
      <c r="G146" s="189"/>
    </row>
    <row r="147" spans="1:7" s="129" customFormat="1" x14ac:dyDescent="0.35">
      <c r="A147" s="187"/>
      <c r="B147" s="189"/>
      <c r="C147" s="81"/>
      <c r="D147" s="81"/>
      <c r="E147" s="189"/>
      <c r="F147" s="189"/>
      <c r="G147" s="189"/>
    </row>
    <row r="148" spans="1:7" s="129" customFormat="1" x14ac:dyDescent="0.35">
      <c r="A148" s="82"/>
      <c r="B148" s="83"/>
      <c r="C148" s="84"/>
      <c r="D148" s="84"/>
      <c r="E148" s="83"/>
      <c r="F148" s="83"/>
      <c r="G148" s="83"/>
    </row>
    <row r="149" spans="1:7" s="129" customFormat="1" x14ac:dyDescent="0.35">
      <c r="A149" s="187"/>
      <c r="B149" s="189"/>
      <c r="C149" s="81"/>
      <c r="D149" s="81"/>
      <c r="E149" s="189"/>
      <c r="F149" s="189"/>
      <c r="G149" s="189"/>
    </row>
    <row r="150" spans="1:7" s="129" customFormat="1" x14ac:dyDescent="0.35">
      <c r="A150" s="187"/>
      <c r="B150" s="188"/>
      <c r="C150" s="81"/>
      <c r="D150" s="81"/>
      <c r="E150" s="189"/>
      <c r="F150" s="188"/>
      <c r="G150" s="189"/>
    </row>
  </sheetData>
  <sheetProtection algorithmName="SHA-512" hashValue="OkqR1vWbM6MhALPL7AqMem9OEVl74+jp9qaHaxIEnuBiZScCh7laFN1g+Hr/SfbDsrL0pX63jYEMb37jzOw21g==" saltValue="NV65ssuEzOwTk2DwuU4yww==" spinCount="100000" sheet="1" formatCells="0" formatColumns="0" formatRows="0"/>
  <mergeCells count="15">
    <mergeCell ref="A119:B119"/>
    <mergeCell ref="D119:E119"/>
    <mergeCell ref="C1:F1"/>
    <mergeCell ref="G1:J1"/>
    <mergeCell ref="C2:F2"/>
    <mergeCell ref="G2:J2"/>
    <mergeCell ref="C3:F3"/>
    <mergeCell ref="C4:F4"/>
    <mergeCell ref="C5:F5"/>
    <mergeCell ref="C6:F6"/>
    <mergeCell ref="C7:F7"/>
    <mergeCell ref="C8:F8"/>
    <mergeCell ref="A115:L115"/>
    <mergeCell ref="A116:L116"/>
    <mergeCell ref="K9:X9"/>
  </mergeCells>
  <hyperlinks>
    <hyperlink ref="Y1" location="Master!A1" display="(Return to Master Tab)" xr:uid="{00000000-0004-0000-0300-000000000000}"/>
  </hyperlinks>
  <pageMargins left="0.7" right="0.7" top="0.75" bottom="0.75" header="0.3" footer="0.3"/>
  <pageSetup scale="35"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tint="0.59999389629810485"/>
  </sheetPr>
  <dimension ref="A1:M178"/>
  <sheetViews>
    <sheetView showGridLines="0" showZeros="0" zoomScaleNormal="100" workbookViewId="0">
      <pane ySplit="12" topLeftCell="A67" activePane="bottomLeft" state="frozen"/>
      <selection activeCell="AI9" sqref="AI9"/>
      <selection pane="bottomLeft" activeCell="B73" sqref="B73"/>
    </sheetView>
  </sheetViews>
  <sheetFormatPr defaultColWidth="9.08984375" defaultRowHeight="14.5" x14ac:dyDescent="0.35"/>
  <cols>
    <col min="1" max="1" width="9.08984375" style="35"/>
    <col min="2" max="2" width="35.6328125" style="35" bestFit="1" customWidth="1"/>
    <col min="3" max="3" width="14.26953125" style="35" bestFit="1" customWidth="1"/>
    <col min="4" max="4" width="16.26953125" style="35" customWidth="1"/>
    <col min="5" max="5" width="20" style="35" customWidth="1"/>
    <col min="6" max="6" width="21.08984375" style="35" customWidth="1"/>
    <col min="7" max="10" width="17.36328125" style="35" customWidth="1"/>
    <col min="11" max="11" width="17.08984375" style="35" customWidth="1"/>
    <col min="12" max="12" width="13.08984375" style="35" customWidth="1"/>
    <col min="13" max="16384" width="9.08984375" style="35"/>
  </cols>
  <sheetData>
    <row r="1" spans="1:12" x14ac:dyDescent="0.35">
      <c r="A1" s="33" t="str">
        <f>Master!A3</f>
        <v xml:space="preserve">a. </v>
      </c>
      <c r="B1" s="33" t="str">
        <f>Master!B3</f>
        <v>Agency Name:</v>
      </c>
      <c r="C1" s="372">
        <f>Master!C3</f>
        <v>0</v>
      </c>
      <c r="D1" s="372"/>
      <c r="E1" s="372"/>
      <c r="F1" s="373" t="s">
        <v>38</v>
      </c>
      <c r="G1" s="373"/>
      <c r="H1" s="373"/>
      <c r="I1" s="373"/>
      <c r="J1" s="34"/>
      <c r="L1" s="36" t="s">
        <v>39</v>
      </c>
    </row>
    <row r="2" spans="1:12" x14ac:dyDescent="0.35">
      <c r="A2" s="33" t="str">
        <f>Master!A4</f>
        <v xml:space="preserve">b. </v>
      </c>
      <c r="B2" s="33" t="str">
        <f>Master!B4</f>
        <v>Contract No.:</v>
      </c>
      <c r="C2" s="374">
        <f>Master!C4</f>
        <v>0</v>
      </c>
      <c r="D2" s="374"/>
      <c r="E2" s="374"/>
      <c r="F2" s="373" t="s">
        <v>121</v>
      </c>
      <c r="G2" s="373"/>
      <c r="H2" s="373"/>
      <c r="I2" s="373"/>
      <c r="L2" s="303">
        <f>Master!$G$1</f>
        <v>44176</v>
      </c>
    </row>
    <row r="3" spans="1:12" x14ac:dyDescent="0.35">
      <c r="A3" s="33" t="str">
        <f>Master!A5</f>
        <v xml:space="preserve">c. </v>
      </c>
      <c r="B3" s="33" t="str">
        <f>Master!B5</f>
        <v>Month/Year of :</v>
      </c>
      <c r="C3" s="375">
        <f>Master!C5</f>
        <v>0</v>
      </c>
      <c r="D3" s="374"/>
      <c r="E3" s="374"/>
      <c r="F3" s="373" t="s">
        <v>122</v>
      </c>
      <c r="G3" s="373"/>
      <c r="H3" s="373"/>
      <c r="I3" s="373"/>
      <c r="L3" s="37" t="str">
        <f>Master!$G$2</f>
        <v>Version: 3.4.47</v>
      </c>
    </row>
    <row r="4" spans="1:12" x14ac:dyDescent="0.35">
      <c r="A4" s="33" t="str">
        <f>Master!A6</f>
        <v xml:space="preserve">d.  </v>
      </c>
      <c r="B4" s="33" t="str">
        <f>Master!B6</f>
        <v># months in the contract:</v>
      </c>
      <c r="C4" s="374">
        <f>Master!C6</f>
        <v>0</v>
      </c>
      <c r="D4" s="374"/>
      <c r="E4" s="374"/>
      <c r="H4" s="38"/>
    </row>
    <row r="5" spans="1:12" x14ac:dyDescent="0.35">
      <c r="A5" s="33" t="str">
        <f>Master!A7</f>
        <v>e.</v>
      </c>
      <c r="B5" s="33" t="str">
        <f>Master!B7</f>
        <v># months remaining (including month in c.):</v>
      </c>
      <c r="C5" s="374">
        <f>Master!C7</f>
        <v>0</v>
      </c>
      <c r="D5" s="374"/>
      <c r="E5" s="374"/>
    </row>
    <row r="6" spans="1:12" x14ac:dyDescent="0.35">
      <c r="A6" s="33" t="str">
        <f>Master!A8</f>
        <v xml:space="preserve">f.  </v>
      </c>
      <c r="B6" s="33" t="str">
        <f>Master!B8</f>
        <v># months incurred (including month in c.):</v>
      </c>
      <c r="C6" s="374">
        <f>Master!C8</f>
        <v>0</v>
      </c>
      <c r="D6" s="374"/>
      <c r="E6" s="374"/>
    </row>
    <row r="7" spans="1:12" x14ac:dyDescent="0.35">
      <c r="A7" s="33" t="str">
        <f>Master!A9</f>
        <v xml:space="preserve">g.  </v>
      </c>
      <c r="B7" s="33" t="str">
        <f>Master!B9</f>
        <v>Federal ID:</v>
      </c>
      <c r="C7" s="374">
        <f>Master!C9</f>
        <v>0</v>
      </c>
      <c r="D7" s="374"/>
      <c r="E7" s="374"/>
    </row>
    <row r="8" spans="1:12" x14ac:dyDescent="0.35">
      <c r="A8" s="33" t="str">
        <f>Master!A10</f>
        <v>h.</v>
      </c>
      <c r="B8" s="33" t="str">
        <f>Master!B10</f>
        <v>Address:</v>
      </c>
      <c r="C8" s="374">
        <f>Master!C10</f>
        <v>0</v>
      </c>
      <c r="D8" s="374"/>
      <c r="E8" s="374"/>
      <c r="F8" s="85"/>
      <c r="G8" s="85"/>
      <c r="H8" s="85"/>
      <c r="I8" s="85"/>
    </row>
    <row r="10" spans="1:12" ht="42" customHeight="1" x14ac:dyDescent="0.35">
      <c r="A10" s="42" t="s">
        <v>165</v>
      </c>
      <c r="B10" s="86" t="s">
        <v>163</v>
      </c>
      <c r="C10" s="42" t="s">
        <v>47</v>
      </c>
      <c r="D10" s="86" t="s">
        <v>123</v>
      </c>
      <c r="E10" s="86" t="s">
        <v>164</v>
      </c>
      <c r="F10" s="42" t="s">
        <v>54</v>
      </c>
      <c r="G10" s="87" t="s">
        <v>124</v>
      </c>
      <c r="H10" s="86" t="s">
        <v>125</v>
      </c>
      <c r="I10" s="86" t="s">
        <v>126</v>
      </c>
      <c r="J10" s="86" t="s">
        <v>127</v>
      </c>
      <c r="K10" s="86" t="s">
        <v>128</v>
      </c>
      <c r="L10" s="86" t="s">
        <v>129</v>
      </c>
    </row>
    <row r="11" spans="1:12" ht="22.5" customHeight="1" x14ac:dyDescent="0.35">
      <c r="A11" s="88"/>
      <c r="B11" s="88"/>
      <c r="C11" s="44"/>
      <c r="D11" s="89" t="s">
        <v>130</v>
      </c>
      <c r="E11" s="89" t="s">
        <v>130</v>
      </c>
      <c r="F11" s="46" t="s">
        <v>131</v>
      </c>
      <c r="G11" s="90" t="s">
        <v>132</v>
      </c>
      <c r="H11" s="89" t="s">
        <v>133</v>
      </c>
      <c r="I11" s="91" t="s">
        <v>134</v>
      </c>
      <c r="J11" s="89" t="s">
        <v>135</v>
      </c>
      <c r="K11" s="92" t="s">
        <v>136</v>
      </c>
      <c r="L11" s="93" t="s">
        <v>137</v>
      </c>
    </row>
    <row r="12" spans="1:12" x14ac:dyDescent="0.35">
      <c r="A12" s="94">
        <v>1</v>
      </c>
      <c r="B12" s="94">
        <v>2</v>
      </c>
      <c r="C12" s="47">
        <v>3</v>
      </c>
      <c r="D12" s="94">
        <v>4</v>
      </c>
      <c r="E12" s="94">
        <v>5</v>
      </c>
      <c r="F12" s="94">
        <v>6</v>
      </c>
      <c r="G12" s="94">
        <v>7</v>
      </c>
      <c r="H12" s="94">
        <v>8</v>
      </c>
      <c r="I12" s="94">
        <v>9</v>
      </c>
      <c r="J12" s="94">
        <v>10</v>
      </c>
      <c r="K12" s="94">
        <v>11</v>
      </c>
      <c r="L12" s="94">
        <v>12</v>
      </c>
    </row>
    <row r="13" spans="1:12" ht="9" customHeight="1" x14ac:dyDescent="0.35">
      <c r="A13" s="62"/>
      <c r="B13" s="63"/>
      <c r="C13" s="63"/>
      <c r="D13" s="64"/>
    </row>
    <row r="14" spans="1:12" s="251" customFormat="1" ht="15.75" customHeight="1" x14ac:dyDescent="0.35">
      <c r="A14" s="49"/>
      <c r="B14" s="50" t="s">
        <v>388</v>
      </c>
      <c r="C14" s="188"/>
      <c r="D14" s="189"/>
    </row>
    <row r="15" spans="1:12" x14ac:dyDescent="0.35">
      <c r="A15" s="51">
        <f>'AMH Wrksht'!A15</f>
        <v>18</v>
      </c>
      <c r="B15" s="52" t="str">
        <f>'AMH Wrksht'!B15</f>
        <v>Residential Level 1</v>
      </c>
      <c r="C15" s="53" t="str">
        <f>'AMH Wrksht'!F15</f>
        <v>Days</v>
      </c>
      <c r="D15" s="240">
        <f>VLOOKUP(B15,'CS and Rates'!$B$1:$D$77,3,FALSE)</f>
        <v>247.71</v>
      </c>
      <c r="E15" s="96"/>
      <c r="F15" s="97">
        <f>'AMH Wrksht'!Y15</f>
        <v>0</v>
      </c>
      <c r="G15" s="98">
        <f t="shared" ref="G15:G23" si="0">D15*F15</f>
        <v>0</v>
      </c>
      <c r="H15" s="95"/>
      <c r="I15" s="99">
        <f>ROUND(G15-H15,2)</f>
        <v>0</v>
      </c>
      <c r="J15" s="100" t="str">
        <f>IF(E15="","XXXXXXXXXX",ROUND(MAX((E15/$C$4*$C$6)-H15,(E15-H15)/$C$5),2))</f>
        <v>XXXXXXXXXX</v>
      </c>
      <c r="K15" s="101"/>
      <c r="L15" s="56">
        <f>IF(D15="",0,IF(D15=0,0,K15/D15))</f>
        <v>0</v>
      </c>
    </row>
    <row r="16" spans="1:12" x14ac:dyDescent="0.35">
      <c r="A16" s="51">
        <f>'AMH Wrksht'!A16</f>
        <v>19</v>
      </c>
      <c r="B16" s="52" t="str">
        <f>'AMH Wrksht'!B16</f>
        <v>Residential Level 2</v>
      </c>
      <c r="C16" s="53" t="str">
        <f>'AMH Wrksht'!F16</f>
        <v>Days</v>
      </c>
      <c r="D16" s="240">
        <f>VLOOKUP(B16,'CS and Rates'!$B$1:$D$77,3,FALSE)</f>
        <v>206.93</v>
      </c>
      <c r="E16" s="96"/>
      <c r="F16" s="97">
        <f>'AMH Wrksht'!Y16</f>
        <v>0</v>
      </c>
      <c r="G16" s="98">
        <f t="shared" si="0"/>
        <v>0</v>
      </c>
      <c r="H16" s="95"/>
      <c r="I16" s="99">
        <f t="shared" ref="I16:I23" si="1">ROUND(G16-H16,2)</f>
        <v>0</v>
      </c>
      <c r="J16" s="100" t="str">
        <f t="shared" ref="J16:J23" si="2">IF(E16="","XXXXXXXXXX",ROUND(MAX((E16/$C$4*$C$6)-H16,(E16-H16)/$C$5),2))</f>
        <v>XXXXXXXXXX</v>
      </c>
      <c r="K16" s="101"/>
      <c r="L16" s="163">
        <f t="shared" ref="L16:L23" si="3">IF(D16="",0,IF(D16=0,0,K16/D16))</f>
        <v>0</v>
      </c>
    </row>
    <row r="17" spans="1:13" x14ac:dyDescent="0.35">
      <c r="A17" s="51">
        <f>'AMH Wrksht'!A17</f>
        <v>20</v>
      </c>
      <c r="B17" s="52" t="str">
        <f>'AMH Wrksht'!B17</f>
        <v>Residential Level 3</v>
      </c>
      <c r="C17" s="53" t="str">
        <f>'AMH Wrksht'!F17</f>
        <v>Days</v>
      </c>
      <c r="D17" s="240">
        <f>VLOOKUP(B17,'CS and Rates'!$B$1:$D$77,3,FALSE)</f>
        <v>123.21</v>
      </c>
      <c r="E17" s="96"/>
      <c r="F17" s="97">
        <f>'AMH Wrksht'!Y17</f>
        <v>0</v>
      </c>
      <c r="G17" s="98">
        <f t="shared" si="0"/>
        <v>0</v>
      </c>
      <c r="H17" s="95"/>
      <c r="I17" s="99">
        <f t="shared" si="1"/>
        <v>0</v>
      </c>
      <c r="J17" s="100" t="str">
        <f t="shared" si="2"/>
        <v>XXXXXXXXXX</v>
      </c>
      <c r="K17" s="101"/>
      <c r="L17" s="163">
        <f t="shared" si="3"/>
        <v>0</v>
      </c>
    </row>
    <row r="18" spans="1:13" x14ac:dyDescent="0.35">
      <c r="A18" s="51">
        <f>'AMH Wrksht'!A18</f>
        <v>21</v>
      </c>
      <c r="B18" s="52" t="str">
        <f>'AMH Wrksht'!B18</f>
        <v>Residential Level 4</v>
      </c>
      <c r="C18" s="53" t="str">
        <f>'AMH Wrksht'!F18</f>
        <v>Days</v>
      </c>
      <c r="D18" s="240">
        <f>VLOOKUP(B18,'CS and Rates'!$B$1:$D$77,3,FALSE)</f>
        <v>73.400000000000006</v>
      </c>
      <c r="E18" s="96"/>
      <c r="F18" s="97">
        <f>'AMH Wrksht'!Y18</f>
        <v>0</v>
      </c>
      <c r="G18" s="98">
        <f t="shared" si="0"/>
        <v>0</v>
      </c>
      <c r="H18" s="95"/>
      <c r="I18" s="99">
        <f t="shared" si="1"/>
        <v>0</v>
      </c>
      <c r="J18" s="100" t="str">
        <f t="shared" si="2"/>
        <v>XXXXXXXXXX</v>
      </c>
      <c r="K18" s="101"/>
      <c r="L18" s="163">
        <f t="shared" si="3"/>
        <v>0</v>
      </c>
    </row>
    <row r="19" spans="1:13" x14ac:dyDescent="0.35">
      <c r="A19" s="51">
        <f>'AMH Wrksht'!A19</f>
        <v>36</v>
      </c>
      <c r="B19" s="52" t="str">
        <f>'AMH Wrksht'!B19</f>
        <v>Room &amp; Board Level 1</v>
      </c>
      <c r="C19" s="53" t="str">
        <f>'AMH Wrksht'!F19</f>
        <v>Days</v>
      </c>
      <c r="D19" s="240">
        <f>VLOOKUP(B19,'CS and Rates'!$B$1:$D$77,3,FALSE)</f>
        <v>135.07</v>
      </c>
      <c r="E19" s="96"/>
      <c r="F19" s="97">
        <f>'AMH Wrksht'!Y19</f>
        <v>0</v>
      </c>
      <c r="G19" s="98">
        <f t="shared" si="0"/>
        <v>0</v>
      </c>
      <c r="H19" s="95"/>
      <c r="I19" s="99">
        <f t="shared" si="1"/>
        <v>0</v>
      </c>
      <c r="J19" s="100" t="str">
        <f t="shared" si="2"/>
        <v>XXXXXXXXXX</v>
      </c>
      <c r="K19" s="101"/>
      <c r="L19" s="163">
        <f t="shared" si="3"/>
        <v>0</v>
      </c>
    </row>
    <row r="20" spans="1:13" x14ac:dyDescent="0.35">
      <c r="A20" s="51">
        <f>'AMH Wrksht'!A20</f>
        <v>37</v>
      </c>
      <c r="B20" s="52" t="str">
        <f>'AMH Wrksht'!B20</f>
        <v>Room &amp; Board Level 2</v>
      </c>
      <c r="C20" s="53" t="str">
        <f>'AMH Wrksht'!F20</f>
        <v>Days</v>
      </c>
      <c r="D20" s="240">
        <f>VLOOKUP(B20,'CS and Rates'!$B$1:$D$77,3,FALSE)</f>
        <v>103.72</v>
      </c>
      <c r="E20" s="96"/>
      <c r="F20" s="97">
        <f>'AMH Wrksht'!Y20</f>
        <v>0</v>
      </c>
      <c r="G20" s="98">
        <f t="shared" si="0"/>
        <v>0</v>
      </c>
      <c r="H20" s="95"/>
      <c r="I20" s="99">
        <f t="shared" si="1"/>
        <v>0</v>
      </c>
      <c r="J20" s="100" t="str">
        <f t="shared" si="2"/>
        <v>XXXXXXXXXX</v>
      </c>
      <c r="K20" s="101"/>
      <c r="L20" s="163">
        <f t="shared" si="3"/>
        <v>0</v>
      </c>
    </row>
    <row r="21" spans="1:13" x14ac:dyDescent="0.35">
      <c r="A21" s="51">
        <f>'AMH Wrksht'!A21</f>
        <v>38</v>
      </c>
      <c r="B21" s="52" t="str">
        <f>'AMH Wrksht'!B21</f>
        <v>Room &amp; Board Level 3</v>
      </c>
      <c r="C21" s="53" t="str">
        <f>'AMH Wrksht'!F21</f>
        <v>Days</v>
      </c>
      <c r="D21" s="240">
        <f>VLOOKUP(B21,'CS and Rates'!$B$1:$D$77,3,FALSE)</f>
        <v>67.849999999999994</v>
      </c>
      <c r="E21" s="96"/>
      <c r="F21" s="97">
        <f>'AMH Wrksht'!Y21</f>
        <v>0</v>
      </c>
      <c r="G21" s="98">
        <f t="shared" si="0"/>
        <v>0</v>
      </c>
      <c r="H21" s="95"/>
      <c r="I21" s="99">
        <f t="shared" si="1"/>
        <v>0</v>
      </c>
      <c r="J21" s="100" t="str">
        <f t="shared" si="2"/>
        <v>XXXXXXXXXX</v>
      </c>
      <c r="K21" s="101"/>
      <c r="L21" s="163">
        <f t="shared" si="3"/>
        <v>0</v>
      </c>
    </row>
    <row r="22" spans="1:13" x14ac:dyDescent="0.35">
      <c r="A22" s="51">
        <f>'AMH Wrksht'!A22</f>
        <v>0</v>
      </c>
      <c r="B22" s="159">
        <f>'AMH Wrksht'!B22</f>
        <v>0</v>
      </c>
      <c r="C22" s="134">
        <f>'AMH Wrksht'!F22</f>
        <v>0</v>
      </c>
      <c r="D22" s="95"/>
      <c r="E22" s="96"/>
      <c r="F22" s="97">
        <f>'AMH Wrksht'!Y22</f>
        <v>0</v>
      </c>
      <c r="G22" s="98">
        <f t="shared" si="0"/>
        <v>0</v>
      </c>
      <c r="H22" s="95"/>
      <c r="I22" s="99">
        <f t="shared" si="1"/>
        <v>0</v>
      </c>
      <c r="J22" s="100" t="str">
        <f t="shared" si="2"/>
        <v>XXXXXXXXXX</v>
      </c>
      <c r="K22" s="101"/>
      <c r="L22" s="163">
        <f t="shared" si="3"/>
        <v>0</v>
      </c>
    </row>
    <row r="23" spans="1:13" x14ac:dyDescent="0.35">
      <c r="A23" s="51">
        <f>'AMH Wrksht'!A23</f>
        <v>0</v>
      </c>
      <c r="B23" s="159">
        <f>'AMH Wrksht'!B23</f>
        <v>0</v>
      </c>
      <c r="C23" s="134">
        <f>'AMH Wrksht'!F23</f>
        <v>0</v>
      </c>
      <c r="D23" s="95"/>
      <c r="E23" s="96"/>
      <c r="F23" s="97">
        <f>'AMH Wrksht'!Y23</f>
        <v>0</v>
      </c>
      <c r="G23" s="98">
        <f t="shared" si="0"/>
        <v>0</v>
      </c>
      <c r="H23" s="95"/>
      <c r="I23" s="99">
        <f t="shared" si="1"/>
        <v>0</v>
      </c>
      <c r="J23" s="100" t="str">
        <f t="shared" si="2"/>
        <v>XXXXXXXXXX</v>
      </c>
      <c r="K23" s="101"/>
      <c r="L23" s="163">
        <f t="shared" si="3"/>
        <v>0</v>
      </c>
    </row>
    <row r="24" spans="1:13" ht="6.75" customHeight="1" x14ac:dyDescent="0.35">
      <c r="A24" s="62"/>
      <c r="B24" s="63"/>
      <c r="C24" s="63"/>
      <c r="D24" s="64"/>
      <c r="J24" s="102"/>
    </row>
    <row r="25" spans="1:13" ht="15" customHeight="1" thickBot="1" x14ac:dyDescent="0.4">
      <c r="A25" s="103" t="s">
        <v>289</v>
      </c>
      <c r="B25" s="104" t="s">
        <v>388</v>
      </c>
      <c r="C25" s="104"/>
      <c r="D25" s="105"/>
      <c r="E25" s="106"/>
      <c r="F25" s="107">
        <f>SUM(F14:F24)</f>
        <v>0</v>
      </c>
      <c r="G25" s="107">
        <f>SUM(G14:G24)</f>
        <v>0</v>
      </c>
      <c r="H25" s="107">
        <f>SUM(H14:H24)</f>
        <v>0</v>
      </c>
      <c r="I25" s="107">
        <f>SUM(I14:I24)</f>
        <v>0</v>
      </c>
      <c r="J25" s="108">
        <f>IFERROR(ROUND(MAX((E25/$C$4*$C$6)-H25,(E25-H25)/$C$5),2),0)</f>
        <v>0</v>
      </c>
      <c r="K25" s="109">
        <f t="shared" ref="K25:L25" si="4">SUM(K14:K24)</f>
        <v>0</v>
      </c>
      <c r="L25" s="107">
        <f t="shared" si="4"/>
        <v>0</v>
      </c>
    </row>
    <row r="26" spans="1:13" ht="15" customHeight="1" thickBot="1" x14ac:dyDescent="0.4">
      <c r="A26" s="77"/>
      <c r="B26" s="77"/>
      <c r="C26" s="48"/>
      <c r="D26" s="77"/>
      <c r="E26" s="110" t="str">
        <f>IF((SUM(E14:E24))&gt;E25,"Please check funding above","")</f>
        <v/>
      </c>
      <c r="K26" s="111">
        <f>MIN(J25,I25)</f>
        <v>0</v>
      </c>
      <c r="L26" s="112" t="s">
        <v>138</v>
      </c>
    </row>
    <row r="27" spans="1:13" s="251" customFormat="1" ht="16.5" customHeight="1" x14ac:dyDescent="0.35">
      <c r="A27" s="49"/>
      <c r="B27" s="50" t="s">
        <v>389</v>
      </c>
      <c r="C27" s="188"/>
      <c r="D27" s="189"/>
    </row>
    <row r="28" spans="1:13" x14ac:dyDescent="0.35">
      <c r="A28" s="51">
        <f>'AMH Wrksht'!A29</f>
        <v>43</v>
      </c>
      <c r="B28" s="59" t="str">
        <f>'AMH Wrksht'!B29</f>
        <v>Aftercare - Group</v>
      </c>
      <c r="C28" s="247" t="str">
        <f>'AMH Wrksht'!F29</f>
        <v>Hours</v>
      </c>
      <c r="D28" s="240">
        <f>VLOOKUP(B28,'CS and Rates'!$B$1:$D$77,3,FALSE)</f>
        <v>15.64</v>
      </c>
      <c r="E28" s="96"/>
      <c r="F28" s="97">
        <f>'AMH Wrksht'!Y29</f>
        <v>0</v>
      </c>
      <c r="G28" s="98">
        <f>D28*F28</f>
        <v>0</v>
      </c>
      <c r="H28" s="95"/>
      <c r="I28" s="99">
        <f>ROUND(G28-H28,2)</f>
        <v>0</v>
      </c>
      <c r="J28" s="100" t="str">
        <f>IF(E28="","XXXXXXXXXX",ROUND(MAX((E28/$C$4*$C$6)-H28,(E28-H28)/$C$5),2))</f>
        <v>XXXXXXXXXX</v>
      </c>
      <c r="K28" s="101"/>
      <c r="L28" s="163">
        <f t="shared" ref="L28:L65" si="5">IF(D28="",0,IF(D28=0,0,K28/D28))</f>
        <v>0</v>
      </c>
    </row>
    <row r="29" spans="1:13" x14ac:dyDescent="0.35">
      <c r="A29" s="51">
        <f>'AMH Wrksht'!A30</f>
        <v>1</v>
      </c>
      <c r="B29" s="59" t="str">
        <f>'AMH Wrksht'!B30</f>
        <v>Assessment</v>
      </c>
      <c r="C29" s="247" t="str">
        <f>'AMH Wrksht'!F30</f>
        <v>Hours</v>
      </c>
      <c r="D29" s="240">
        <f>VLOOKUP(B29,'CS and Rates'!$B$1:$D$77,3,FALSE)</f>
        <v>89.4</v>
      </c>
      <c r="E29" s="96"/>
      <c r="F29" s="97">
        <f>'AMH Wrksht'!Y30</f>
        <v>0</v>
      </c>
      <c r="G29" s="168">
        <f t="shared" ref="G29:G65" si="6">D29*F29</f>
        <v>0</v>
      </c>
      <c r="H29" s="190"/>
      <c r="I29" s="169">
        <f t="shared" ref="I29:I65" si="7">ROUND(G29-H29,2)</f>
        <v>0</v>
      </c>
      <c r="J29" s="192" t="str">
        <f t="shared" ref="J29:J65" si="8">IF(E29="","XXXXXXXXXX",ROUND(MAX((E29/$C$4*$C$6)-H29,(E29-H29)/$C$5),2))</f>
        <v>XXXXXXXXXX</v>
      </c>
      <c r="K29" s="193"/>
      <c r="L29" s="163">
        <f t="shared" si="5"/>
        <v>0</v>
      </c>
      <c r="M29" s="182"/>
    </row>
    <row r="30" spans="1:13" x14ac:dyDescent="0.35">
      <c r="A30" s="51">
        <f>'AMH Wrksht'!A31</f>
        <v>2</v>
      </c>
      <c r="B30" s="59" t="str">
        <f>'AMH Wrksht'!B31</f>
        <v>Case Management</v>
      </c>
      <c r="C30" s="247" t="str">
        <f>'AMH Wrksht'!F31</f>
        <v>Hours</v>
      </c>
      <c r="D30" s="240">
        <f>VLOOKUP(B30,'CS and Rates'!$B$1:$D$77,3,FALSE)</f>
        <v>71.12</v>
      </c>
      <c r="E30" s="96"/>
      <c r="F30" s="97">
        <f>'AMH Wrksht'!Y31</f>
        <v>0</v>
      </c>
      <c r="G30" s="168">
        <f t="shared" si="6"/>
        <v>0</v>
      </c>
      <c r="H30" s="190"/>
      <c r="I30" s="169">
        <f t="shared" si="7"/>
        <v>0</v>
      </c>
      <c r="J30" s="192" t="str">
        <f t="shared" si="8"/>
        <v>XXXXXXXXXX</v>
      </c>
      <c r="K30" s="193"/>
      <c r="L30" s="163">
        <f t="shared" si="5"/>
        <v>0</v>
      </c>
      <c r="M30" s="182"/>
    </row>
    <row r="31" spans="1:13" s="182" customFormat="1" x14ac:dyDescent="0.35">
      <c r="A31" s="245">
        <f>'AMH Wrksht'!A32</f>
        <v>45</v>
      </c>
      <c r="B31" s="249" t="str">
        <f>'AMH Wrksht'!B32</f>
        <v>CCST - Group</v>
      </c>
      <c r="C31" s="247" t="str">
        <f>'AMH Wrksht'!C32</f>
        <v>Client Specific Form</v>
      </c>
      <c r="D31" s="240">
        <f>VLOOKUP(B31,'CS and Rates'!$B$1:$D$77,3,FALSE)</f>
        <v>0</v>
      </c>
      <c r="E31" s="191"/>
      <c r="F31" s="97">
        <f>'AMH Wrksht'!Y32</f>
        <v>0</v>
      </c>
      <c r="G31" s="168">
        <f t="shared" si="6"/>
        <v>0</v>
      </c>
      <c r="H31" s="190"/>
      <c r="I31" s="169">
        <f t="shared" si="7"/>
        <v>0</v>
      </c>
      <c r="J31" s="192" t="str">
        <f t="shared" si="8"/>
        <v>XXXXXXXXXX</v>
      </c>
      <c r="K31" s="193"/>
      <c r="L31" s="163">
        <f t="shared" si="5"/>
        <v>0</v>
      </c>
    </row>
    <row r="32" spans="1:13" s="182" customFormat="1" x14ac:dyDescent="0.35">
      <c r="A32" s="245">
        <f>'AMH Wrksht'!A33</f>
        <v>44</v>
      </c>
      <c r="B32" s="249" t="str">
        <f>'AMH Wrksht'!B33</f>
        <v>CCST - Individual</v>
      </c>
      <c r="C32" s="247" t="str">
        <f>'AMH Wrksht'!C33</f>
        <v>Client Specific Form</v>
      </c>
      <c r="D32" s="240">
        <f>VLOOKUP(B32,'CS and Rates'!$B$1:$D$77,3,FALSE)</f>
        <v>0</v>
      </c>
      <c r="E32" s="191"/>
      <c r="F32" s="97">
        <f>'AMH Wrksht'!Y33</f>
        <v>0</v>
      </c>
      <c r="G32" s="168">
        <f t="shared" si="6"/>
        <v>0</v>
      </c>
      <c r="H32" s="190"/>
      <c r="I32" s="169">
        <f t="shared" si="7"/>
        <v>0</v>
      </c>
      <c r="J32" s="192" t="str">
        <f t="shared" si="8"/>
        <v>XXXXXXXXXX</v>
      </c>
      <c r="K32" s="193"/>
      <c r="L32" s="163">
        <f t="shared" si="5"/>
        <v>0</v>
      </c>
    </row>
    <row r="33" spans="1:13" x14ac:dyDescent="0.35">
      <c r="A33" s="245" t="str">
        <f>'AMH Wrksht'!A56</f>
        <v>TBD</v>
      </c>
      <c r="B33" s="249" t="str">
        <f>'AMH Wrksht'!B56</f>
        <v>Cost Reimbursement Expenses</v>
      </c>
      <c r="C33" s="247" t="str">
        <f>'AMH Wrksht'!F56</f>
        <v>TBD</v>
      </c>
      <c r="D33" s="240">
        <f>VLOOKUP(B33,'CS and Rates'!$B$1:$D$77,3,FALSE)</f>
        <v>1</v>
      </c>
      <c r="E33" s="96"/>
      <c r="F33" s="97">
        <f>'AMH Wrksht'!Y56</f>
        <v>0</v>
      </c>
      <c r="G33" s="168">
        <f t="shared" si="6"/>
        <v>0</v>
      </c>
      <c r="H33" s="190"/>
      <c r="I33" s="169">
        <f t="shared" si="7"/>
        <v>0</v>
      </c>
      <c r="J33" s="192" t="str">
        <f t="shared" si="8"/>
        <v>XXXXXXXXXX</v>
      </c>
      <c r="K33" s="193"/>
      <c r="L33" s="163">
        <f t="shared" si="5"/>
        <v>0</v>
      </c>
      <c r="M33" s="182"/>
    </row>
    <row r="34" spans="1:13" x14ac:dyDescent="0.35">
      <c r="A34" s="51">
        <f>'AMH Wrksht'!A34</f>
        <v>4</v>
      </c>
      <c r="B34" s="59" t="str">
        <f>'AMH Wrksht'!B34</f>
        <v>Crisis Support/Emergency - Non-Client Specific</v>
      </c>
      <c r="C34" s="247" t="str">
        <f>'AMH Wrksht'!F34</f>
        <v>Hours</v>
      </c>
      <c r="D34" s="240">
        <f>VLOOKUP(B34,'CS and Rates'!$B$1:$D$77,3,FALSE)</f>
        <v>66.34</v>
      </c>
      <c r="E34" s="96"/>
      <c r="F34" s="97">
        <f>'AMH Wrksht'!Y34</f>
        <v>0</v>
      </c>
      <c r="G34" s="168">
        <f t="shared" si="6"/>
        <v>0</v>
      </c>
      <c r="H34" s="190"/>
      <c r="I34" s="169">
        <f t="shared" si="7"/>
        <v>0</v>
      </c>
      <c r="J34" s="192" t="str">
        <f t="shared" si="8"/>
        <v>XXXXXXXXXX</v>
      </c>
      <c r="K34" s="193"/>
      <c r="L34" s="163">
        <f t="shared" si="5"/>
        <v>0</v>
      </c>
      <c r="M34" s="182"/>
    </row>
    <row r="35" spans="1:13" x14ac:dyDescent="0.35">
      <c r="A35" s="51">
        <f>'AMH Wrksht'!A35</f>
        <v>5</v>
      </c>
      <c r="B35" s="59" t="str">
        <f>'AMH Wrksht'!B35</f>
        <v>Day Care Services</v>
      </c>
      <c r="C35" s="247" t="str">
        <f>'AMH Wrksht'!F35</f>
        <v>Hours</v>
      </c>
      <c r="D35" s="240">
        <f>VLOOKUP(B35,'CS and Rates'!$B$1:$D$77,3,FALSE)</f>
        <v>52.42</v>
      </c>
      <c r="E35" s="96"/>
      <c r="F35" s="97">
        <f>'AMH Wrksht'!Y35</f>
        <v>0</v>
      </c>
      <c r="G35" s="168">
        <f t="shared" si="6"/>
        <v>0</v>
      </c>
      <c r="H35" s="190"/>
      <c r="I35" s="169">
        <f t="shared" si="7"/>
        <v>0</v>
      </c>
      <c r="J35" s="192" t="str">
        <f t="shared" si="8"/>
        <v>XXXXXXXXXX</v>
      </c>
      <c r="K35" s="193"/>
      <c r="L35" s="163">
        <f t="shared" si="5"/>
        <v>0</v>
      </c>
      <c r="M35" s="182"/>
    </row>
    <row r="36" spans="1:13" x14ac:dyDescent="0.35">
      <c r="A36" s="51">
        <f>'AMH Wrksht'!A36</f>
        <v>6</v>
      </c>
      <c r="B36" s="59" t="str">
        <f>'AMH Wrksht'!B36</f>
        <v>Day Treatment</v>
      </c>
      <c r="C36" s="247" t="str">
        <f>'AMH Wrksht'!F36</f>
        <v>Hours</v>
      </c>
      <c r="D36" s="240">
        <f>VLOOKUP(B36,'CS and Rates'!$B$1:$D$77,3,FALSE)</f>
        <v>52.42</v>
      </c>
      <c r="E36" s="96"/>
      <c r="F36" s="97">
        <f>'AMH Wrksht'!Y36</f>
        <v>0</v>
      </c>
      <c r="G36" s="168">
        <f t="shared" si="6"/>
        <v>0</v>
      </c>
      <c r="H36" s="190"/>
      <c r="I36" s="169">
        <f t="shared" si="7"/>
        <v>0</v>
      </c>
      <c r="J36" s="192" t="str">
        <f t="shared" si="8"/>
        <v>XXXXXXXXXX</v>
      </c>
      <c r="K36" s="193"/>
      <c r="L36" s="163">
        <f t="shared" si="5"/>
        <v>0</v>
      </c>
      <c r="M36" s="182"/>
    </row>
    <row r="37" spans="1:13" x14ac:dyDescent="0.35">
      <c r="A37" s="51">
        <f>'AMH Wrksht'!A37</f>
        <v>7</v>
      </c>
      <c r="B37" s="59" t="str">
        <f>'AMH Wrksht'!B37</f>
        <v>Drop-In/Self Help Centers</v>
      </c>
      <c r="C37" s="247" t="str">
        <f>'AMH Wrksht'!F37</f>
        <v>Hours</v>
      </c>
      <c r="D37" s="240">
        <f>VLOOKUP(B37,'CS and Rates'!$B$1:$D$77,3,FALSE)</f>
        <v>44.61</v>
      </c>
      <c r="E37" s="96"/>
      <c r="F37" s="97">
        <f>'AMH Wrksht'!Y37</f>
        <v>0</v>
      </c>
      <c r="G37" s="168">
        <f t="shared" si="6"/>
        <v>0</v>
      </c>
      <c r="H37" s="190"/>
      <c r="I37" s="169">
        <f t="shared" si="7"/>
        <v>0</v>
      </c>
      <c r="J37" s="192" t="str">
        <f t="shared" si="8"/>
        <v>XXXXXXXXXX</v>
      </c>
      <c r="K37" s="193"/>
      <c r="L37" s="163">
        <f t="shared" si="5"/>
        <v>0</v>
      </c>
      <c r="M37" s="182"/>
    </row>
    <row r="38" spans="1:13" x14ac:dyDescent="0.35">
      <c r="A38" s="51">
        <f>'AMH Wrksht'!A38</f>
        <v>28</v>
      </c>
      <c r="B38" s="59" t="str">
        <f>'AMH Wrksht'!B38</f>
        <v>Incidental Expenses</v>
      </c>
      <c r="C38" s="247" t="str">
        <f>'AMH Wrksht'!F38</f>
        <v>1 Unit = $1.00</v>
      </c>
      <c r="D38" s="240">
        <f>VLOOKUP(B38,'CS and Rates'!$B$1:$D$77,3,FALSE)</f>
        <v>1</v>
      </c>
      <c r="E38" s="96"/>
      <c r="F38" s="97">
        <f>'AMH Wrksht'!Y38</f>
        <v>0</v>
      </c>
      <c r="G38" s="168">
        <f t="shared" si="6"/>
        <v>0</v>
      </c>
      <c r="H38" s="190"/>
      <c r="I38" s="169">
        <f t="shared" si="7"/>
        <v>0</v>
      </c>
      <c r="J38" s="192" t="str">
        <f t="shared" si="8"/>
        <v>XXXXXXXXXX</v>
      </c>
      <c r="K38" s="193"/>
      <c r="L38" s="163">
        <f t="shared" si="5"/>
        <v>0</v>
      </c>
      <c r="M38" s="182"/>
    </row>
    <row r="39" spans="1:13" x14ac:dyDescent="0.35">
      <c r="A39" s="51">
        <f>'AMH Wrksht'!A39</f>
        <v>30</v>
      </c>
      <c r="B39" s="59" t="str">
        <f>'AMH Wrksht'!B39</f>
        <v>Information and Referal</v>
      </c>
      <c r="C39" s="247" t="str">
        <f>'AMH Wrksht'!F39</f>
        <v>Hours</v>
      </c>
      <c r="D39" s="240">
        <f>VLOOKUP(B39,'CS and Rates'!$B$1:$D$77,3,FALSE)</f>
        <v>32.03</v>
      </c>
      <c r="E39" s="96"/>
      <c r="F39" s="97">
        <f>'AMH Wrksht'!Y39</f>
        <v>0</v>
      </c>
      <c r="G39" s="168">
        <f t="shared" si="6"/>
        <v>0</v>
      </c>
      <c r="H39" s="190"/>
      <c r="I39" s="169">
        <f t="shared" si="7"/>
        <v>0</v>
      </c>
      <c r="J39" s="192" t="str">
        <f t="shared" si="8"/>
        <v>XXXXXXXXXX</v>
      </c>
      <c r="K39" s="193"/>
      <c r="L39" s="163">
        <f t="shared" si="5"/>
        <v>0</v>
      </c>
      <c r="M39" s="182"/>
    </row>
    <row r="40" spans="1:13" x14ac:dyDescent="0.35">
      <c r="A40" s="51">
        <f>'AMH Wrksht'!A40</f>
        <v>8</v>
      </c>
      <c r="B40" s="59" t="str">
        <f>'AMH Wrksht'!B40</f>
        <v>In-Home &amp; On Site</v>
      </c>
      <c r="C40" s="53" t="str">
        <f>'AMH Wrksht'!F40</f>
        <v>Hours</v>
      </c>
      <c r="D40" s="240">
        <f>VLOOKUP(B40,'CS and Rates'!$B$1:$D$77,3,FALSE)</f>
        <v>84.53</v>
      </c>
      <c r="E40" s="96"/>
      <c r="F40" s="97">
        <f>'AMH Wrksht'!Y40</f>
        <v>0</v>
      </c>
      <c r="G40" s="168">
        <f t="shared" si="6"/>
        <v>0</v>
      </c>
      <c r="H40" s="190"/>
      <c r="I40" s="169">
        <f t="shared" si="7"/>
        <v>0</v>
      </c>
      <c r="J40" s="192" t="str">
        <f t="shared" si="8"/>
        <v>XXXXXXXXXX</v>
      </c>
      <c r="K40" s="193"/>
      <c r="L40" s="163">
        <f t="shared" si="5"/>
        <v>0</v>
      </c>
      <c r="M40" s="182"/>
    </row>
    <row r="41" spans="1:13" x14ac:dyDescent="0.35">
      <c r="A41" s="51">
        <f>'AMH Wrksht'!A41</f>
        <v>10</v>
      </c>
      <c r="B41" s="59" t="str">
        <f>'AMH Wrksht'!B41</f>
        <v>Intensive Case Management</v>
      </c>
      <c r="C41" s="53" t="str">
        <f>'AMH Wrksht'!F41</f>
        <v>Hours</v>
      </c>
      <c r="D41" s="240">
        <f>VLOOKUP(B41,'CS and Rates'!$B$1:$D$77,3,FALSE)</f>
        <v>0</v>
      </c>
      <c r="E41" s="96"/>
      <c r="F41" s="97">
        <f>'AMH Wrksht'!Y41</f>
        <v>0</v>
      </c>
      <c r="G41" s="168">
        <f t="shared" si="6"/>
        <v>0</v>
      </c>
      <c r="H41" s="190"/>
      <c r="I41" s="169">
        <f t="shared" si="7"/>
        <v>0</v>
      </c>
      <c r="J41" s="192" t="str">
        <f t="shared" si="8"/>
        <v>XXXXXXXXXX</v>
      </c>
      <c r="K41" s="193"/>
      <c r="L41" s="163">
        <f t="shared" si="5"/>
        <v>0</v>
      </c>
      <c r="M41" s="182"/>
    </row>
    <row r="42" spans="1:13" x14ac:dyDescent="0.35">
      <c r="A42" s="51">
        <f>'AMH Wrksht'!A42</f>
        <v>42</v>
      </c>
      <c r="B42" s="59" t="str">
        <f>'AMH Wrksht'!B42</f>
        <v>Intervention - Group</v>
      </c>
      <c r="C42" s="53" t="str">
        <f>'AMH Wrksht'!F42</f>
        <v>Hours</v>
      </c>
      <c r="D42" s="240">
        <f>VLOOKUP(B42,'CS and Rates'!$B$1:$D$77,3,FALSE)</f>
        <v>18.62</v>
      </c>
      <c r="E42" s="96"/>
      <c r="F42" s="97">
        <f>'AMH Wrksht'!Y42</f>
        <v>0</v>
      </c>
      <c r="G42" s="168">
        <f t="shared" si="6"/>
        <v>0</v>
      </c>
      <c r="H42" s="190"/>
      <c r="I42" s="169">
        <f t="shared" si="7"/>
        <v>0</v>
      </c>
      <c r="J42" s="192" t="str">
        <f t="shared" si="8"/>
        <v>XXXXXXXXXX</v>
      </c>
      <c r="K42" s="193"/>
      <c r="L42" s="163">
        <f t="shared" si="5"/>
        <v>0</v>
      </c>
      <c r="M42" s="182"/>
    </row>
    <row r="43" spans="1:13" x14ac:dyDescent="0.35">
      <c r="A43" s="51">
        <f>'AMH Wrksht'!A43</f>
        <v>11</v>
      </c>
      <c r="B43" s="59" t="str">
        <f>'AMH Wrksht'!B43</f>
        <v>Intervention - Individual</v>
      </c>
      <c r="C43" s="53" t="str">
        <f>'AMH Wrksht'!F43</f>
        <v>Hours</v>
      </c>
      <c r="D43" s="240">
        <f>VLOOKUP(B43,'CS and Rates'!$B$1:$D$77,3,FALSE)</f>
        <v>74.48</v>
      </c>
      <c r="E43" s="96"/>
      <c r="F43" s="97">
        <f>'AMH Wrksht'!Y43</f>
        <v>0</v>
      </c>
      <c r="G43" s="168">
        <f t="shared" si="6"/>
        <v>0</v>
      </c>
      <c r="H43" s="190"/>
      <c r="I43" s="169">
        <f t="shared" si="7"/>
        <v>0</v>
      </c>
      <c r="J43" s="192" t="str">
        <f t="shared" si="8"/>
        <v>XXXXXXXXXX</v>
      </c>
      <c r="K43" s="193"/>
      <c r="L43" s="163">
        <f t="shared" si="5"/>
        <v>0</v>
      </c>
      <c r="M43" s="182"/>
    </row>
    <row r="44" spans="1:13" s="182" customFormat="1" x14ac:dyDescent="0.35">
      <c r="A44" s="245">
        <f>'AMH Wrksht'!A44</f>
        <v>12</v>
      </c>
      <c r="B44" s="249" t="str">
        <f>'AMH Wrksht'!B44</f>
        <v>Medical Services</v>
      </c>
      <c r="C44" s="247" t="str">
        <f>'AMH Wrksht'!F44</f>
        <v>Hours</v>
      </c>
      <c r="D44" s="240">
        <f>VLOOKUP(B44,'CS and Rates'!$B$1:$D$77,3,FALSE)</f>
        <v>378.79</v>
      </c>
      <c r="E44" s="191"/>
      <c r="F44" s="97">
        <f>'AMH Wrksht'!Y44</f>
        <v>0</v>
      </c>
      <c r="G44" s="168">
        <f t="shared" si="6"/>
        <v>0</v>
      </c>
      <c r="H44" s="190"/>
      <c r="I44" s="169">
        <f t="shared" si="7"/>
        <v>0</v>
      </c>
      <c r="J44" s="192" t="str">
        <f t="shared" si="8"/>
        <v>XXXXXXXXXX</v>
      </c>
      <c r="K44" s="193"/>
      <c r="L44" s="163">
        <f t="shared" si="5"/>
        <v>0</v>
      </c>
    </row>
    <row r="45" spans="1:13" x14ac:dyDescent="0.35">
      <c r="A45" s="51">
        <f>'AMH Wrksht'!A45</f>
        <v>40</v>
      </c>
      <c r="B45" s="59" t="str">
        <f>'AMH Wrksht'!B45</f>
        <v>MH Clubhouse Services (Client Specific)</v>
      </c>
      <c r="C45" s="53" t="str">
        <f>'AMH Wrksht'!F45</f>
        <v>Hours</v>
      </c>
      <c r="D45" s="240">
        <f>VLOOKUP(B45,'CS and Rates'!$B$1:$D$77,3,FALSE)</f>
        <v>52.42</v>
      </c>
      <c r="E45" s="96"/>
      <c r="F45" s="97">
        <f>'AMH Wrksht'!Y45</f>
        <v>0</v>
      </c>
      <c r="G45" s="168">
        <f t="shared" si="6"/>
        <v>0</v>
      </c>
      <c r="H45" s="190"/>
      <c r="I45" s="169">
        <f t="shared" si="7"/>
        <v>0</v>
      </c>
      <c r="J45" s="192" t="str">
        <f t="shared" si="8"/>
        <v>XXXXXXXXXX</v>
      </c>
      <c r="K45" s="193"/>
      <c r="L45" s="163">
        <f t="shared" si="5"/>
        <v>0</v>
      </c>
      <c r="M45" s="182"/>
    </row>
    <row r="46" spans="1:13" x14ac:dyDescent="0.35">
      <c r="A46" s="51">
        <f>'AMH Wrksht'!A46</f>
        <v>40</v>
      </c>
      <c r="B46" s="59" t="str">
        <f>'AMH Wrksht'!B46</f>
        <v>MH Clubhouse Services (Non-Client Specific)</v>
      </c>
      <c r="C46" s="53" t="str">
        <f>'AMH Wrksht'!F46</f>
        <v>Hours</v>
      </c>
      <c r="D46" s="240">
        <f>VLOOKUP(B46,'CS and Rates'!$B$1:$D$77,3,FALSE)</f>
        <v>52.42</v>
      </c>
      <c r="E46" s="96"/>
      <c r="F46" s="97">
        <f>'AMH Wrksht'!Y46</f>
        <v>0</v>
      </c>
      <c r="G46" s="168">
        <f t="shared" si="6"/>
        <v>0</v>
      </c>
      <c r="H46" s="190"/>
      <c r="I46" s="169">
        <f t="shared" si="7"/>
        <v>0</v>
      </c>
      <c r="J46" s="192" t="str">
        <f t="shared" si="8"/>
        <v>XXXXXXXXXX</v>
      </c>
      <c r="K46" s="193"/>
      <c r="L46" s="163">
        <f t="shared" si="5"/>
        <v>0</v>
      </c>
      <c r="M46" s="182"/>
    </row>
    <row r="47" spans="1:13" x14ac:dyDescent="0.35">
      <c r="A47" s="51">
        <f>'AMH Wrksht'!A47</f>
        <v>35</v>
      </c>
      <c r="B47" s="59" t="str">
        <f>'AMH Wrksht'!B47</f>
        <v>Outpatient - Group</v>
      </c>
      <c r="C47" s="53" t="str">
        <f>'AMH Wrksht'!F47</f>
        <v>Hours</v>
      </c>
      <c r="D47" s="240">
        <f>VLOOKUP(B47,'CS and Rates'!$B$1:$D$77,3,FALSE)</f>
        <v>22.44</v>
      </c>
      <c r="E47" s="96"/>
      <c r="F47" s="97">
        <f>'AMH Wrksht'!Y47</f>
        <v>0</v>
      </c>
      <c r="G47" s="168">
        <f t="shared" si="6"/>
        <v>0</v>
      </c>
      <c r="H47" s="190"/>
      <c r="I47" s="169">
        <f t="shared" si="7"/>
        <v>0</v>
      </c>
      <c r="J47" s="192" t="str">
        <f t="shared" si="8"/>
        <v>XXXXXXXXXX</v>
      </c>
      <c r="K47" s="193"/>
      <c r="L47" s="163">
        <f t="shared" si="5"/>
        <v>0</v>
      </c>
      <c r="M47" s="182"/>
    </row>
    <row r="48" spans="1:13" x14ac:dyDescent="0.35">
      <c r="A48" s="51">
        <f>'AMH Wrksht'!A48</f>
        <v>14</v>
      </c>
      <c r="B48" s="59" t="str">
        <f>'AMH Wrksht'!B48</f>
        <v>Outpatient - Individual</v>
      </c>
      <c r="C48" s="53" t="str">
        <f>'AMH Wrksht'!F48</f>
        <v>Hours</v>
      </c>
      <c r="D48" s="240">
        <f>VLOOKUP(B48,'CS and Rates'!$B$1:$D$77,3,FALSE)</f>
        <v>89.76</v>
      </c>
      <c r="E48" s="96"/>
      <c r="F48" s="97">
        <f>'AMH Wrksht'!Y48</f>
        <v>0</v>
      </c>
      <c r="G48" s="168">
        <f t="shared" si="6"/>
        <v>0</v>
      </c>
      <c r="H48" s="190"/>
      <c r="I48" s="169">
        <f t="shared" si="7"/>
        <v>0</v>
      </c>
      <c r="J48" s="192" t="str">
        <f t="shared" si="8"/>
        <v>XXXXXXXXXX</v>
      </c>
      <c r="K48" s="193"/>
      <c r="L48" s="163">
        <f t="shared" si="5"/>
        <v>0</v>
      </c>
      <c r="M48" s="182"/>
    </row>
    <row r="49" spans="1:13" x14ac:dyDescent="0.35">
      <c r="A49" s="51">
        <f>'AMH Wrksht'!A49</f>
        <v>15</v>
      </c>
      <c r="B49" s="59" t="str">
        <f>'AMH Wrksht'!B49</f>
        <v>Outreach (Client Specific)</v>
      </c>
      <c r="C49" s="53" t="str">
        <f>'AMH Wrksht'!F49</f>
        <v>Hours</v>
      </c>
      <c r="D49" s="240">
        <f>VLOOKUP(B49,'CS and Rates'!$B$1:$D$77,3,FALSE)</f>
        <v>57.62</v>
      </c>
      <c r="E49" s="96"/>
      <c r="F49" s="97">
        <f>'AMH Wrksht'!Y49</f>
        <v>0</v>
      </c>
      <c r="G49" s="168">
        <f t="shared" si="6"/>
        <v>0</v>
      </c>
      <c r="H49" s="190"/>
      <c r="I49" s="169">
        <f t="shared" si="7"/>
        <v>0</v>
      </c>
      <c r="J49" s="192" t="str">
        <f t="shared" si="8"/>
        <v>XXXXXXXXXX</v>
      </c>
      <c r="K49" s="193"/>
      <c r="L49" s="163">
        <f t="shared" si="5"/>
        <v>0</v>
      </c>
      <c r="M49" s="182"/>
    </row>
    <row r="50" spans="1:13" x14ac:dyDescent="0.35">
      <c r="A50" s="51">
        <f>'AMH Wrksht'!A50</f>
        <v>15</v>
      </c>
      <c r="B50" s="59" t="str">
        <f>'AMH Wrksht'!B50</f>
        <v>Outreach (Non-Client Specific)</v>
      </c>
      <c r="C50" s="53" t="str">
        <f>'AMH Wrksht'!F50</f>
        <v>Hours</v>
      </c>
      <c r="D50" s="240">
        <f>VLOOKUP(B50,'CS and Rates'!$B$1:$D$77,3,FALSE)</f>
        <v>57.62</v>
      </c>
      <c r="E50" s="96"/>
      <c r="F50" s="97">
        <f>'AMH Wrksht'!Y50</f>
        <v>0</v>
      </c>
      <c r="G50" s="168">
        <f t="shared" si="6"/>
        <v>0</v>
      </c>
      <c r="H50" s="190"/>
      <c r="I50" s="169">
        <f t="shared" si="7"/>
        <v>0</v>
      </c>
      <c r="J50" s="192" t="str">
        <f t="shared" si="8"/>
        <v>XXXXXXXXXX</v>
      </c>
      <c r="K50" s="193"/>
      <c r="L50" s="163">
        <f t="shared" si="5"/>
        <v>0</v>
      </c>
      <c r="M50" s="182"/>
    </row>
    <row r="51" spans="1:13" x14ac:dyDescent="0.35">
      <c r="A51" s="51">
        <f>'AMH Wrksht'!A51</f>
        <v>47</v>
      </c>
      <c r="B51" s="59" t="str">
        <f>'AMH Wrksht'!B51</f>
        <v>Recovery Support - Group</v>
      </c>
      <c r="C51" s="53" t="str">
        <f>'AMH Wrksht'!F51</f>
        <v>Hours</v>
      </c>
      <c r="D51" s="240">
        <f>VLOOKUP(B51,'CS and Rates'!$B$1:$D$77,3,FALSE)</f>
        <v>15.1</v>
      </c>
      <c r="E51" s="96"/>
      <c r="F51" s="97">
        <f>'AMH Wrksht'!Y51</f>
        <v>0</v>
      </c>
      <c r="G51" s="168">
        <f t="shared" si="6"/>
        <v>0</v>
      </c>
      <c r="H51" s="190"/>
      <c r="I51" s="169">
        <f t="shared" si="7"/>
        <v>0</v>
      </c>
      <c r="J51" s="192" t="str">
        <f t="shared" si="8"/>
        <v>XXXXXXXXXX</v>
      </c>
      <c r="K51" s="193"/>
      <c r="L51" s="163">
        <f t="shared" si="5"/>
        <v>0</v>
      </c>
      <c r="M51" s="182"/>
    </row>
    <row r="52" spans="1:13" x14ac:dyDescent="0.35">
      <c r="A52" s="51">
        <f>'AMH Wrksht'!A52</f>
        <v>46</v>
      </c>
      <c r="B52" s="59" t="str">
        <f>'AMH Wrksht'!B52</f>
        <v>Recovery Support - Individual</v>
      </c>
      <c r="C52" s="53" t="str">
        <f>'AMH Wrksht'!F52</f>
        <v>Hours</v>
      </c>
      <c r="D52" s="240">
        <f>VLOOKUP(B52,'CS and Rates'!$B$1:$D$77,3,FALSE)</f>
        <v>60.41</v>
      </c>
      <c r="E52" s="96"/>
      <c r="F52" s="97">
        <f>'AMH Wrksht'!Y52</f>
        <v>0</v>
      </c>
      <c r="G52" s="168">
        <f t="shared" si="6"/>
        <v>0</v>
      </c>
      <c r="H52" s="190"/>
      <c r="I52" s="169">
        <f t="shared" si="7"/>
        <v>0</v>
      </c>
      <c r="J52" s="192" t="str">
        <f t="shared" si="8"/>
        <v>XXXXXXXXXX</v>
      </c>
      <c r="K52" s="193"/>
      <c r="L52" s="163">
        <f t="shared" si="5"/>
        <v>0</v>
      </c>
      <c r="M52" s="182"/>
    </row>
    <row r="53" spans="1:13" x14ac:dyDescent="0.35">
      <c r="A53" s="51">
        <f>'AMH Wrksht'!A53</f>
        <v>22</v>
      </c>
      <c r="B53" s="59" t="str">
        <f>'AMH Wrksht'!B53</f>
        <v>Respite Services</v>
      </c>
      <c r="C53" s="53" t="str">
        <f>'AMH Wrksht'!F53</f>
        <v>Hours</v>
      </c>
      <c r="D53" s="240">
        <f>VLOOKUP(B53,'CS and Rates'!$B$1:$D$77,3,FALSE)</f>
        <v>0</v>
      </c>
      <c r="E53" s="96"/>
      <c r="F53" s="97">
        <f>'AMH Wrksht'!Y53</f>
        <v>0</v>
      </c>
      <c r="G53" s="168">
        <f t="shared" si="6"/>
        <v>0</v>
      </c>
      <c r="H53" s="190"/>
      <c r="I53" s="169">
        <f t="shared" si="7"/>
        <v>0</v>
      </c>
      <c r="J53" s="192" t="str">
        <f t="shared" si="8"/>
        <v>XXXXXXXXXX</v>
      </c>
      <c r="K53" s="193"/>
      <c r="L53" s="163">
        <f t="shared" si="5"/>
        <v>0</v>
      </c>
      <c r="M53" s="182"/>
    </row>
    <row r="54" spans="1:13" x14ac:dyDescent="0.35">
      <c r="A54" s="51">
        <f>'AMH Wrksht'!A54</f>
        <v>25</v>
      </c>
      <c r="B54" s="59" t="str">
        <f>'AMH Wrksht'!B54</f>
        <v>Supported Employment</v>
      </c>
      <c r="C54" s="53" t="str">
        <f>'AMH Wrksht'!F54</f>
        <v>Hours</v>
      </c>
      <c r="D54" s="240">
        <f>VLOOKUP(B54,'CS and Rates'!$B$1:$D$77,3,FALSE)</f>
        <v>67.62</v>
      </c>
      <c r="E54" s="96"/>
      <c r="F54" s="97">
        <f>'AMH Wrksht'!Y54</f>
        <v>0</v>
      </c>
      <c r="G54" s="168">
        <f t="shared" si="6"/>
        <v>0</v>
      </c>
      <c r="H54" s="190"/>
      <c r="I54" s="169">
        <f t="shared" si="7"/>
        <v>0</v>
      </c>
      <c r="J54" s="192" t="str">
        <f t="shared" si="8"/>
        <v>XXXXXXXXXX</v>
      </c>
      <c r="K54" s="193"/>
      <c r="L54" s="163">
        <f t="shared" si="5"/>
        <v>0</v>
      </c>
      <c r="M54" s="182"/>
    </row>
    <row r="55" spans="1:13" x14ac:dyDescent="0.35">
      <c r="A55" s="51">
        <f>'AMH Wrksht'!A55</f>
        <v>26</v>
      </c>
      <c r="B55" s="59" t="str">
        <f>'AMH Wrksht'!B55</f>
        <v>Supportive Housing/Living</v>
      </c>
      <c r="C55" s="53" t="str">
        <f>'AMH Wrksht'!F55</f>
        <v>Hours</v>
      </c>
      <c r="D55" s="240">
        <f>VLOOKUP(B55,'CS and Rates'!$B$1:$D$77,3,FALSE)</f>
        <v>70.38</v>
      </c>
      <c r="E55" s="96"/>
      <c r="F55" s="97">
        <f>'AMH Wrksht'!Y55</f>
        <v>0</v>
      </c>
      <c r="G55" s="168">
        <f t="shared" si="6"/>
        <v>0</v>
      </c>
      <c r="H55" s="190"/>
      <c r="I55" s="169">
        <f t="shared" si="7"/>
        <v>0</v>
      </c>
      <c r="J55" s="192" t="str">
        <f t="shared" si="8"/>
        <v>XXXXXXXXXX</v>
      </c>
      <c r="K55" s="193"/>
      <c r="L55" s="163">
        <f t="shared" si="5"/>
        <v>0</v>
      </c>
      <c r="M55" s="182"/>
    </row>
    <row r="56" spans="1:13" s="182" customFormat="1" x14ac:dyDescent="0.35">
      <c r="A56" s="245">
        <f>'AMH Wrksht'!A57</f>
        <v>0</v>
      </c>
      <c r="B56" s="249">
        <f>'AMH Wrksht'!B57</f>
        <v>0</v>
      </c>
      <c r="C56" s="206">
        <f>'AMH Wrksht'!F57</f>
        <v>0</v>
      </c>
      <c r="D56" s="190"/>
      <c r="E56" s="191"/>
      <c r="F56" s="97">
        <f>'AMH Wrksht'!Y57</f>
        <v>0</v>
      </c>
      <c r="G56" s="168">
        <f t="shared" si="6"/>
        <v>0</v>
      </c>
      <c r="H56" s="190"/>
      <c r="I56" s="169">
        <f t="shared" si="7"/>
        <v>0</v>
      </c>
      <c r="J56" s="192" t="str">
        <f t="shared" si="8"/>
        <v>XXXXXXXXXX</v>
      </c>
      <c r="K56" s="193"/>
      <c r="L56" s="163">
        <f t="shared" si="5"/>
        <v>0</v>
      </c>
    </row>
    <row r="57" spans="1:13" s="182" customFormat="1" x14ac:dyDescent="0.35">
      <c r="A57" s="245">
        <f>'AMH Wrksht'!A58</f>
        <v>0</v>
      </c>
      <c r="B57" s="249">
        <f>'AMH Wrksht'!B58</f>
        <v>0</v>
      </c>
      <c r="C57" s="206">
        <f>'AMH Wrksht'!F58</f>
        <v>0</v>
      </c>
      <c r="D57" s="190"/>
      <c r="E57" s="191"/>
      <c r="F57" s="97">
        <f>'AMH Wrksht'!Y58</f>
        <v>0</v>
      </c>
      <c r="G57" s="168">
        <f t="shared" si="6"/>
        <v>0</v>
      </c>
      <c r="H57" s="190"/>
      <c r="I57" s="169">
        <f t="shared" si="7"/>
        <v>0</v>
      </c>
      <c r="J57" s="192" t="str">
        <f t="shared" si="8"/>
        <v>XXXXXXXXXX</v>
      </c>
      <c r="K57" s="193"/>
      <c r="L57" s="163">
        <f t="shared" si="5"/>
        <v>0</v>
      </c>
    </row>
    <row r="58" spans="1:13" s="182" customFormat="1" x14ac:dyDescent="0.35">
      <c r="A58" s="245">
        <f>'AMH Wrksht'!A59</f>
        <v>0</v>
      </c>
      <c r="B58" s="249">
        <f>'AMH Wrksht'!B59</f>
        <v>0</v>
      </c>
      <c r="C58" s="206">
        <f>'AMH Wrksht'!F59</f>
        <v>0</v>
      </c>
      <c r="D58" s="190"/>
      <c r="E58" s="191"/>
      <c r="F58" s="97">
        <f>'AMH Wrksht'!Y59</f>
        <v>0</v>
      </c>
      <c r="G58" s="168">
        <f t="shared" si="6"/>
        <v>0</v>
      </c>
      <c r="H58" s="190"/>
      <c r="I58" s="169">
        <f t="shared" si="7"/>
        <v>0</v>
      </c>
      <c r="J58" s="192" t="str">
        <f t="shared" si="8"/>
        <v>XXXXXXXXXX</v>
      </c>
      <c r="K58" s="193"/>
      <c r="L58" s="163">
        <f t="shared" si="5"/>
        <v>0</v>
      </c>
    </row>
    <row r="59" spans="1:13" s="182" customFormat="1" x14ac:dyDescent="0.35">
      <c r="A59" s="245">
        <f>'AMH Wrksht'!A60</f>
        <v>0</v>
      </c>
      <c r="B59" s="249">
        <f>'AMH Wrksht'!B60</f>
        <v>0</v>
      </c>
      <c r="C59" s="206">
        <f>'AMH Wrksht'!F60</f>
        <v>0</v>
      </c>
      <c r="D59" s="190"/>
      <c r="E59" s="191"/>
      <c r="F59" s="97">
        <f>'AMH Wrksht'!Y60</f>
        <v>0</v>
      </c>
      <c r="G59" s="168">
        <f t="shared" si="6"/>
        <v>0</v>
      </c>
      <c r="H59" s="190"/>
      <c r="I59" s="169">
        <f t="shared" si="7"/>
        <v>0</v>
      </c>
      <c r="J59" s="192" t="str">
        <f t="shared" si="8"/>
        <v>XXXXXXXXXX</v>
      </c>
      <c r="K59" s="193"/>
      <c r="L59" s="163">
        <f t="shared" si="5"/>
        <v>0</v>
      </c>
    </row>
    <row r="60" spans="1:13" s="182" customFormat="1" x14ac:dyDescent="0.35">
      <c r="A60" s="245">
        <f>'AMH Wrksht'!A61</f>
        <v>0</v>
      </c>
      <c r="B60" s="249">
        <f>'AMH Wrksht'!B61</f>
        <v>0</v>
      </c>
      <c r="C60" s="206">
        <f>'AMH Wrksht'!F61</f>
        <v>0</v>
      </c>
      <c r="D60" s="190"/>
      <c r="E60" s="191"/>
      <c r="F60" s="97">
        <f>'AMH Wrksht'!Y61</f>
        <v>0</v>
      </c>
      <c r="G60" s="168">
        <f t="shared" si="6"/>
        <v>0</v>
      </c>
      <c r="H60" s="190"/>
      <c r="I60" s="169">
        <f t="shared" si="7"/>
        <v>0</v>
      </c>
      <c r="J60" s="192" t="str">
        <f t="shared" si="8"/>
        <v>XXXXXXXXXX</v>
      </c>
      <c r="K60" s="193"/>
      <c r="L60" s="163">
        <f t="shared" si="5"/>
        <v>0</v>
      </c>
    </row>
    <row r="61" spans="1:13" s="182" customFormat="1" x14ac:dyDescent="0.35">
      <c r="A61" s="245">
        <f>'AMH Wrksht'!A62</f>
        <v>0</v>
      </c>
      <c r="B61" s="249">
        <f>'AMH Wrksht'!B62</f>
        <v>0</v>
      </c>
      <c r="C61" s="206">
        <f>'AMH Wrksht'!F62</f>
        <v>0</v>
      </c>
      <c r="D61" s="190"/>
      <c r="E61" s="191"/>
      <c r="F61" s="97">
        <f>'AMH Wrksht'!Y62</f>
        <v>0</v>
      </c>
      <c r="G61" s="168">
        <f t="shared" si="6"/>
        <v>0</v>
      </c>
      <c r="H61" s="190"/>
      <c r="I61" s="169">
        <f t="shared" si="7"/>
        <v>0</v>
      </c>
      <c r="J61" s="192" t="str">
        <f t="shared" si="8"/>
        <v>XXXXXXXXXX</v>
      </c>
      <c r="K61" s="193"/>
      <c r="L61" s="163">
        <f t="shared" si="5"/>
        <v>0</v>
      </c>
    </row>
    <row r="62" spans="1:13" s="182" customFormat="1" x14ac:dyDescent="0.35">
      <c r="A62" s="245">
        <f>'AMH Wrksht'!A63</f>
        <v>0</v>
      </c>
      <c r="B62" s="249">
        <f>'AMH Wrksht'!B63</f>
        <v>0</v>
      </c>
      <c r="C62" s="206">
        <f>'AMH Wrksht'!F63</f>
        <v>0</v>
      </c>
      <c r="D62" s="190"/>
      <c r="E62" s="191"/>
      <c r="F62" s="97">
        <f>'AMH Wrksht'!Y63</f>
        <v>0</v>
      </c>
      <c r="G62" s="168">
        <f t="shared" si="6"/>
        <v>0</v>
      </c>
      <c r="H62" s="190"/>
      <c r="I62" s="169">
        <f t="shared" si="7"/>
        <v>0</v>
      </c>
      <c r="J62" s="192" t="str">
        <f t="shared" si="8"/>
        <v>XXXXXXXXXX</v>
      </c>
      <c r="K62" s="193"/>
      <c r="L62" s="163">
        <f t="shared" si="5"/>
        <v>0</v>
      </c>
    </row>
    <row r="63" spans="1:13" s="182" customFormat="1" x14ac:dyDescent="0.35">
      <c r="A63" s="245">
        <f>'AMH Wrksht'!A64</f>
        <v>0</v>
      </c>
      <c r="B63" s="249">
        <f>'AMH Wrksht'!B64</f>
        <v>0</v>
      </c>
      <c r="C63" s="206">
        <f>'AMH Wrksht'!F64</f>
        <v>0</v>
      </c>
      <c r="D63" s="190"/>
      <c r="E63" s="191"/>
      <c r="F63" s="97">
        <f>'AMH Wrksht'!Y64</f>
        <v>0</v>
      </c>
      <c r="G63" s="168">
        <f t="shared" si="6"/>
        <v>0</v>
      </c>
      <c r="H63" s="190"/>
      <c r="I63" s="169">
        <f t="shared" si="7"/>
        <v>0</v>
      </c>
      <c r="J63" s="192" t="str">
        <f t="shared" si="8"/>
        <v>XXXXXXXXXX</v>
      </c>
      <c r="K63" s="193"/>
      <c r="L63" s="163">
        <f t="shared" si="5"/>
        <v>0</v>
      </c>
    </row>
    <row r="64" spans="1:13" x14ac:dyDescent="0.35">
      <c r="A64" s="51">
        <f>'AMH Wrksht'!A65</f>
        <v>0</v>
      </c>
      <c r="B64" s="59">
        <f>'AMH Wrksht'!B65</f>
        <v>0</v>
      </c>
      <c r="C64" s="206">
        <f>'AMH Wrksht'!F65</f>
        <v>0</v>
      </c>
      <c r="D64" s="190"/>
      <c r="E64" s="96"/>
      <c r="F64" s="97">
        <f>'AMH Wrksht'!Y65</f>
        <v>0</v>
      </c>
      <c r="G64" s="168">
        <f t="shared" si="6"/>
        <v>0</v>
      </c>
      <c r="H64" s="190"/>
      <c r="I64" s="169">
        <f t="shared" si="7"/>
        <v>0</v>
      </c>
      <c r="J64" s="192" t="str">
        <f t="shared" si="8"/>
        <v>XXXXXXXXXX</v>
      </c>
      <c r="K64" s="193"/>
      <c r="L64" s="163">
        <f t="shared" si="5"/>
        <v>0</v>
      </c>
      <c r="M64" s="182"/>
    </row>
    <row r="65" spans="1:13" x14ac:dyDescent="0.35">
      <c r="A65" s="51">
        <f>'AMH Wrksht'!A66</f>
        <v>0</v>
      </c>
      <c r="B65" s="59">
        <f>'AMH Wrksht'!B66</f>
        <v>0</v>
      </c>
      <c r="C65" s="206">
        <f>'AMH Wrksht'!F66</f>
        <v>0</v>
      </c>
      <c r="D65" s="95"/>
      <c r="E65" s="96"/>
      <c r="F65" s="97">
        <f>'AMH Wrksht'!Y66</f>
        <v>0</v>
      </c>
      <c r="G65" s="168">
        <f t="shared" si="6"/>
        <v>0</v>
      </c>
      <c r="H65" s="190"/>
      <c r="I65" s="169">
        <f t="shared" si="7"/>
        <v>0</v>
      </c>
      <c r="J65" s="192" t="str">
        <f t="shared" si="8"/>
        <v>XXXXXXXXXX</v>
      </c>
      <c r="K65" s="193"/>
      <c r="L65" s="163">
        <f t="shared" si="5"/>
        <v>0</v>
      </c>
      <c r="M65" s="182"/>
    </row>
    <row r="66" spans="1:13" ht="6" customHeight="1" x14ac:dyDescent="0.35">
      <c r="A66" s="62"/>
      <c r="B66" s="63"/>
      <c r="C66" s="63"/>
      <c r="D66" s="64"/>
      <c r="J66" s="102"/>
    </row>
    <row r="67" spans="1:13" ht="15" customHeight="1" thickBot="1" x14ac:dyDescent="0.4">
      <c r="A67" s="103" t="s">
        <v>289</v>
      </c>
      <c r="B67" s="104" t="s">
        <v>390</v>
      </c>
      <c r="C67" s="104"/>
      <c r="D67" s="105"/>
      <c r="E67" s="106"/>
      <c r="F67" s="107">
        <f>SUM(F28:F65)</f>
        <v>0</v>
      </c>
      <c r="G67" s="107">
        <f>SUM(G28:G65)</f>
        <v>0</v>
      </c>
      <c r="H67" s="107">
        <f>SUM(H28:H65)</f>
        <v>0</v>
      </c>
      <c r="I67" s="107">
        <f>SUM(I28:I65)</f>
        <v>0</v>
      </c>
      <c r="J67" s="200">
        <f>IFERROR(ROUND(MAX((E67/$C$4*$C$6)-H67,(E67-H67)/$C$5),2),0)</f>
        <v>0</v>
      </c>
      <c r="K67" s="109">
        <f>SUM(K28:K65)</f>
        <v>0</v>
      </c>
      <c r="L67" s="107">
        <f>SUM(L28:L65)</f>
        <v>0</v>
      </c>
    </row>
    <row r="68" spans="1:13" ht="15" customHeight="1" thickBot="1" x14ac:dyDescent="0.4">
      <c r="A68" s="77"/>
      <c r="B68" s="77"/>
      <c r="C68" s="48"/>
      <c r="D68" s="77"/>
      <c r="E68" s="110" t="str">
        <f>IF((SUM(E27:E66))&gt;E67,"Please check funding above","")</f>
        <v/>
      </c>
      <c r="K68" s="111">
        <f>MIN(J67,I67)</f>
        <v>0</v>
      </c>
      <c r="L68" s="112" t="s">
        <v>138</v>
      </c>
    </row>
    <row r="69" spans="1:13" ht="16.5" customHeight="1" x14ac:dyDescent="0.35">
      <c r="A69" s="49"/>
      <c r="B69" s="50" t="s">
        <v>391</v>
      </c>
      <c r="C69" s="63"/>
      <c r="D69" s="64"/>
    </row>
    <row r="70" spans="1:13" x14ac:dyDescent="0.35">
      <c r="A70" s="51">
        <f>'AMH Wrksht'!A71</f>
        <v>3</v>
      </c>
      <c r="B70" s="52" t="str">
        <f>'AMH Wrksht'!B71</f>
        <v>Crisis Stabilization</v>
      </c>
      <c r="C70" s="53" t="str">
        <f>'AMH Wrksht'!F71</f>
        <v>Day</v>
      </c>
      <c r="D70" s="240">
        <f>VLOOKUP(B70,'CS and Rates'!$B$1:$D$77,3,FALSE)</f>
        <v>362.41</v>
      </c>
      <c r="E70" s="96"/>
      <c r="F70" s="97">
        <f>'AMH Wrksht'!Y71</f>
        <v>0</v>
      </c>
      <c r="G70" s="98">
        <f>D70*F70</f>
        <v>0</v>
      </c>
      <c r="H70" s="95"/>
      <c r="I70" s="99">
        <f t="shared" ref="I70:I77" si="9">ROUND(G70-H70,2)</f>
        <v>0</v>
      </c>
      <c r="J70" s="100" t="str">
        <f t="shared" ref="J70:J77" si="10">IF(E70="","XXXXXXXXXX",ROUND(MAX((E70/$C$4*$C$6)-H70,(E70-H70)/$C$5),2))</f>
        <v>XXXXXXXXXX</v>
      </c>
      <c r="K70" s="101"/>
      <c r="L70" s="163">
        <f t="shared" ref="L70:L77" si="11">IF(D70="",0,IF(D70=0,0,K70/D70))</f>
        <v>0</v>
      </c>
    </row>
    <row r="71" spans="1:13" s="182" customFormat="1" x14ac:dyDescent="0.35">
      <c r="A71" s="245">
        <f>'AMH Wrksht'!A72</f>
        <v>3</v>
      </c>
      <c r="B71" s="246" t="str">
        <f>'AMH Wrksht'!B72</f>
        <v>Crisis Stabilization (Non-Standard Rate)</v>
      </c>
      <c r="C71" s="247" t="str">
        <f>'AMH Wrksht'!F72</f>
        <v>Day</v>
      </c>
      <c r="D71" s="240">
        <f>VLOOKUP(B71,'CS and Rates'!$B$1:$D$77,3,FALSE)</f>
        <v>362.41</v>
      </c>
      <c r="E71" s="191"/>
      <c r="F71" s="97">
        <f>'AMH Wrksht'!Y72</f>
        <v>0</v>
      </c>
      <c r="G71" s="168">
        <f>D71*F71</f>
        <v>0</v>
      </c>
      <c r="H71" s="190"/>
      <c r="I71" s="169">
        <f t="shared" ref="I71" si="12">ROUND(G71-H71,2)</f>
        <v>0</v>
      </c>
      <c r="J71" s="192" t="str">
        <f t="shared" ref="J71" si="13">IF(E71="","XXXXXXXXXX",ROUND(MAX((E71/$C$4*$C$6)-H71,(E71-H71)/$C$5),2))</f>
        <v>XXXXXXXXXX</v>
      </c>
      <c r="K71" s="193"/>
      <c r="L71" s="163">
        <f t="shared" si="11"/>
        <v>0</v>
      </c>
    </row>
    <row r="72" spans="1:13" x14ac:dyDescent="0.35">
      <c r="A72" s="51">
        <f>'AMH Wrksht'!A73</f>
        <v>4</v>
      </c>
      <c r="B72" s="52" t="str">
        <f>'AMH Wrksht'!B73</f>
        <v>Crisis Support/Emergency - Client Specific</v>
      </c>
      <c r="C72" s="53" t="str">
        <f>'AMH Wrksht'!F73</f>
        <v>Hours</v>
      </c>
      <c r="D72" s="240">
        <f>VLOOKUP(B72,'CS and Rates'!$B$1:$D$77,3,FALSE)</f>
        <v>66.34</v>
      </c>
      <c r="E72" s="96"/>
      <c r="F72" s="97">
        <f>'AMH Wrksht'!Y73</f>
        <v>0</v>
      </c>
      <c r="G72" s="98">
        <f t="shared" ref="G72:G77" si="14">D72*F72</f>
        <v>0</v>
      </c>
      <c r="H72" s="95"/>
      <c r="I72" s="99">
        <f t="shared" si="9"/>
        <v>0</v>
      </c>
      <c r="J72" s="100" t="str">
        <f t="shared" si="10"/>
        <v>XXXXXXXXXX</v>
      </c>
      <c r="K72" s="101"/>
      <c r="L72" s="163">
        <f t="shared" si="11"/>
        <v>0</v>
      </c>
    </row>
    <row r="73" spans="1:13" x14ac:dyDescent="0.35">
      <c r="A73" s="51">
        <f>'AMH Wrksht'!A74</f>
        <v>4</v>
      </c>
      <c r="B73" s="52" t="str">
        <f>'AMH Wrksht'!B74</f>
        <v>Crisis Support/Emergency - Non-Client Specific</v>
      </c>
      <c r="C73" s="53" t="str">
        <f>'AMH Wrksht'!F74</f>
        <v>Hours</v>
      </c>
      <c r="D73" s="240">
        <f>VLOOKUP(B73,'CS and Rates'!$B$1:$D$77,3,FALSE)</f>
        <v>66.34</v>
      </c>
      <c r="E73" s="96"/>
      <c r="F73" s="97">
        <f>'AMH Wrksht'!Y74</f>
        <v>0</v>
      </c>
      <c r="G73" s="98">
        <f t="shared" si="14"/>
        <v>0</v>
      </c>
      <c r="H73" s="95"/>
      <c r="I73" s="99">
        <f t="shared" si="9"/>
        <v>0</v>
      </c>
      <c r="J73" s="100" t="str">
        <f t="shared" si="10"/>
        <v>XXXXXXXXXX</v>
      </c>
      <c r="K73" s="101"/>
      <c r="L73" s="163">
        <f t="shared" si="11"/>
        <v>0</v>
      </c>
    </row>
    <row r="74" spans="1:13" x14ac:dyDescent="0.35">
      <c r="A74" s="51">
        <f>'AMH Wrksht'!A75</f>
        <v>9</v>
      </c>
      <c r="B74" s="52" t="str">
        <f>'AMH Wrksht'!B75</f>
        <v>Inpatient</v>
      </c>
      <c r="C74" s="53" t="str">
        <f>'AMH Wrksht'!F75</f>
        <v>Days</v>
      </c>
      <c r="D74" s="240">
        <f>VLOOKUP(B74,'CS and Rates'!$B$1:$D$77,3,FALSE)</f>
        <v>362.41</v>
      </c>
      <c r="E74" s="96"/>
      <c r="F74" s="97">
        <f>'AMH Wrksht'!Y75</f>
        <v>0</v>
      </c>
      <c r="G74" s="98">
        <f t="shared" si="14"/>
        <v>0</v>
      </c>
      <c r="H74" s="95"/>
      <c r="I74" s="99">
        <f t="shared" si="9"/>
        <v>0</v>
      </c>
      <c r="J74" s="100" t="str">
        <f t="shared" si="10"/>
        <v>XXXXXXXXXX</v>
      </c>
      <c r="K74" s="101"/>
      <c r="L74" s="163">
        <f t="shared" si="11"/>
        <v>0</v>
      </c>
    </row>
    <row r="75" spans="1:13" x14ac:dyDescent="0.35">
      <c r="A75" s="51">
        <f>'AMH Wrksht'!A76</f>
        <v>39</v>
      </c>
      <c r="B75" s="52" t="str">
        <f>'AMH Wrksht'!B76</f>
        <v>Short-term Residential Treatment</v>
      </c>
      <c r="C75" s="53" t="str">
        <f>'AMH Wrksht'!F76</f>
        <v>Days</v>
      </c>
      <c r="D75" s="240">
        <f>VLOOKUP(B75,'CS and Rates'!$B$1:$D$77,3,FALSE)</f>
        <v>257.11</v>
      </c>
      <c r="E75" s="96"/>
      <c r="F75" s="97">
        <f>'AMH Wrksht'!Y76</f>
        <v>0</v>
      </c>
      <c r="G75" s="98">
        <f t="shared" si="14"/>
        <v>0</v>
      </c>
      <c r="H75" s="95"/>
      <c r="I75" s="99">
        <f t="shared" si="9"/>
        <v>0</v>
      </c>
      <c r="J75" s="100" t="str">
        <f t="shared" si="10"/>
        <v>XXXXXXXXXX</v>
      </c>
      <c r="K75" s="101"/>
      <c r="L75" s="163">
        <f t="shared" si="11"/>
        <v>0</v>
      </c>
    </row>
    <row r="76" spans="1:13" x14ac:dyDescent="0.35">
      <c r="A76" s="51">
        <f>'AMH Wrksht'!A77</f>
        <v>0</v>
      </c>
      <c r="B76" s="159">
        <f>'AMH Wrksht'!B77</f>
        <v>0</v>
      </c>
      <c r="C76" s="134">
        <f>'AMH Wrksht'!F77</f>
        <v>0</v>
      </c>
      <c r="D76" s="95"/>
      <c r="E76" s="96"/>
      <c r="F76" s="97">
        <f>'AMH Wrksht'!Y77</f>
        <v>0</v>
      </c>
      <c r="G76" s="98">
        <f t="shared" si="14"/>
        <v>0</v>
      </c>
      <c r="H76" s="95"/>
      <c r="I76" s="99">
        <f t="shared" si="9"/>
        <v>0</v>
      </c>
      <c r="J76" s="100" t="str">
        <f t="shared" si="10"/>
        <v>XXXXXXXXXX</v>
      </c>
      <c r="K76" s="101"/>
      <c r="L76" s="163">
        <f t="shared" si="11"/>
        <v>0</v>
      </c>
    </row>
    <row r="77" spans="1:13" x14ac:dyDescent="0.35">
      <c r="A77" s="51">
        <f>'AMH Wrksht'!A78</f>
        <v>0</v>
      </c>
      <c r="B77" s="159">
        <f>'AMH Wrksht'!B78</f>
        <v>0</v>
      </c>
      <c r="C77" s="134">
        <f>'AMH Wrksht'!F78</f>
        <v>0</v>
      </c>
      <c r="D77" s="95"/>
      <c r="E77" s="96"/>
      <c r="F77" s="97">
        <f>'AMH Wrksht'!Y78</f>
        <v>0</v>
      </c>
      <c r="G77" s="98">
        <f t="shared" si="14"/>
        <v>0</v>
      </c>
      <c r="H77" s="95"/>
      <c r="I77" s="99">
        <f t="shared" si="9"/>
        <v>0</v>
      </c>
      <c r="J77" s="100" t="str">
        <f t="shared" si="10"/>
        <v>XXXXXXXXXX</v>
      </c>
      <c r="K77" s="101"/>
      <c r="L77" s="163">
        <f t="shared" si="11"/>
        <v>0</v>
      </c>
    </row>
    <row r="78" spans="1:13" ht="6.75" customHeight="1" x14ac:dyDescent="0.35">
      <c r="A78" s="62"/>
      <c r="B78" s="63"/>
      <c r="C78" s="63"/>
      <c r="D78" s="64"/>
      <c r="J78" s="102"/>
    </row>
    <row r="79" spans="1:13" ht="15" customHeight="1" thickBot="1" x14ac:dyDescent="0.4">
      <c r="A79" s="103" t="s">
        <v>289</v>
      </c>
      <c r="B79" s="104" t="s">
        <v>392</v>
      </c>
      <c r="C79" s="104"/>
      <c r="D79" s="105"/>
      <c r="E79" s="106"/>
      <c r="F79" s="107">
        <f>SUM(F69:F78)</f>
        <v>0</v>
      </c>
      <c r="G79" s="107">
        <f>SUM(G69:G78)</f>
        <v>0</v>
      </c>
      <c r="H79" s="107">
        <f>SUM(H69:H78)</f>
        <v>0</v>
      </c>
      <c r="I79" s="107">
        <f>SUM(I69:I78)</f>
        <v>0</v>
      </c>
      <c r="J79" s="200">
        <f>IFERROR(ROUND(MAX((E79/$C$4*$C$6)-H79,(E79-H79)/$C$5),2),0)</f>
        <v>0</v>
      </c>
      <c r="K79" s="109">
        <f>SUM(K69:K78)</f>
        <v>0</v>
      </c>
      <c r="L79" s="107">
        <f>SUM(L69:L78)</f>
        <v>0</v>
      </c>
    </row>
    <row r="80" spans="1:13" ht="15" customHeight="1" thickBot="1" x14ac:dyDescent="0.4">
      <c r="A80" s="77"/>
      <c r="B80" s="77"/>
      <c r="C80" s="48"/>
      <c r="D80" s="77"/>
      <c r="E80" s="110" t="str">
        <f>IF((SUM(E69:E78))&gt;E79,"Please check funding above","")</f>
        <v/>
      </c>
      <c r="K80" s="111">
        <f>MIN(J79,I79)</f>
        <v>0</v>
      </c>
      <c r="L80" s="112" t="s">
        <v>138</v>
      </c>
    </row>
    <row r="81" spans="1:12" ht="16.5" customHeight="1" x14ac:dyDescent="0.35">
      <c r="A81" s="49"/>
      <c r="B81" s="50" t="s">
        <v>393</v>
      </c>
      <c r="C81" s="63"/>
      <c r="D81" s="64"/>
    </row>
    <row r="82" spans="1:12" s="182" customFormat="1" x14ac:dyDescent="0.35">
      <c r="A82" s="245">
        <f>'AMH Wrksht'!A83</f>
        <v>48</v>
      </c>
      <c r="B82" s="249" t="str">
        <f>'AMH Wrksht'!B83</f>
        <v>Prevention - Indicated</v>
      </c>
      <c r="C82" s="247" t="str">
        <f>'AMH Wrksht'!F83</f>
        <v>Hours</v>
      </c>
      <c r="D82" s="240">
        <f>VLOOKUP(B82,'CS and Rates'!$B$1:$D$77,3,FALSE)</f>
        <v>72.33</v>
      </c>
      <c r="E82" s="191"/>
      <c r="F82" s="97">
        <f>'AMH Wrksht'!Y83</f>
        <v>0</v>
      </c>
      <c r="G82" s="168">
        <f t="shared" ref="G82:G86" si="15">D82*F82</f>
        <v>0</v>
      </c>
      <c r="H82" s="190"/>
      <c r="I82" s="169">
        <f t="shared" ref="I82:I86" si="16">ROUND(G82-H82,2)</f>
        <v>0</v>
      </c>
      <c r="J82" s="192" t="str">
        <f t="shared" ref="J82:J86" si="17">IF(E82="","XXXXXXXXXX",ROUND(MAX((E82/$C$4*$C$6)-H82,(E82-H82)/$C$5),2))</f>
        <v>XXXXXXXXXX</v>
      </c>
      <c r="K82" s="193"/>
      <c r="L82" s="163">
        <f t="shared" ref="L82:L88" si="18">IF(D82="",0,IF(D82=0,0,K82/D82))</f>
        <v>0</v>
      </c>
    </row>
    <row r="83" spans="1:12" s="182" customFormat="1" x14ac:dyDescent="0.35">
      <c r="A83" s="245">
        <f>'AMH Wrksht'!A84</f>
        <v>49</v>
      </c>
      <c r="B83" s="249" t="str">
        <f>'AMH Wrksht'!B84</f>
        <v>Prevention - Selective - Client Specific Form</v>
      </c>
      <c r="C83" s="247" t="str">
        <f>'AMH Wrksht'!F84</f>
        <v>Hours</v>
      </c>
      <c r="D83" s="240">
        <f>VLOOKUP(B83,'CS and Rates'!$B$1:$D$77,3,FALSE)</f>
        <v>72.33</v>
      </c>
      <c r="E83" s="191"/>
      <c r="F83" s="97">
        <f>'AMH Wrksht'!Y84</f>
        <v>0</v>
      </c>
      <c r="G83" s="168">
        <f t="shared" si="15"/>
        <v>0</v>
      </c>
      <c r="H83" s="190"/>
      <c r="I83" s="169">
        <f t="shared" si="16"/>
        <v>0</v>
      </c>
      <c r="J83" s="192" t="str">
        <f t="shared" si="17"/>
        <v>XXXXXXXXXX</v>
      </c>
      <c r="K83" s="193"/>
      <c r="L83" s="163">
        <f t="shared" si="18"/>
        <v>0</v>
      </c>
    </row>
    <row r="84" spans="1:12" s="182" customFormat="1" x14ac:dyDescent="0.35">
      <c r="A84" s="245">
        <f>'AMH Wrksht'!A85</f>
        <v>49</v>
      </c>
      <c r="B84" s="249" t="str">
        <f>'AMH Wrksht'!B85</f>
        <v>Prevention - Selective - Non-Client Specific</v>
      </c>
      <c r="C84" s="247" t="str">
        <f>'AMH Wrksht'!F85</f>
        <v>Hours</v>
      </c>
      <c r="D84" s="240">
        <f>VLOOKUP(B84,'CS and Rates'!$B$1:$D$77,3,FALSE)</f>
        <v>72.33</v>
      </c>
      <c r="E84" s="191"/>
      <c r="F84" s="97">
        <f>'AMH Wrksht'!Y85</f>
        <v>0</v>
      </c>
      <c r="G84" s="168">
        <f t="shared" si="15"/>
        <v>0</v>
      </c>
      <c r="H84" s="190"/>
      <c r="I84" s="169">
        <f t="shared" si="16"/>
        <v>0</v>
      </c>
      <c r="J84" s="192" t="str">
        <f t="shared" si="17"/>
        <v>XXXXXXXXXX</v>
      </c>
      <c r="K84" s="193"/>
      <c r="L84" s="163">
        <f t="shared" si="18"/>
        <v>0</v>
      </c>
    </row>
    <row r="85" spans="1:12" s="182" customFormat="1" x14ac:dyDescent="0.35">
      <c r="A85" s="245">
        <f>'AMH Wrksht'!A86</f>
        <v>50</v>
      </c>
      <c r="B85" s="249" t="str">
        <f>'AMH Wrksht'!B86</f>
        <v>Prevention - Universal Direct</v>
      </c>
      <c r="C85" s="247" t="str">
        <f>'AMH Wrksht'!F86</f>
        <v>Hours</v>
      </c>
      <c r="D85" s="240">
        <f>VLOOKUP(B85,'CS and Rates'!$B$1:$D$77,3,FALSE)</f>
        <v>72.33</v>
      </c>
      <c r="E85" s="191"/>
      <c r="F85" s="97">
        <f>'AMH Wrksht'!Y86</f>
        <v>0</v>
      </c>
      <c r="G85" s="168">
        <f t="shared" si="15"/>
        <v>0</v>
      </c>
      <c r="H85" s="190"/>
      <c r="I85" s="169">
        <f t="shared" si="16"/>
        <v>0</v>
      </c>
      <c r="J85" s="192" t="str">
        <f t="shared" si="17"/>
        <v>XXXXXXXXXX</v>
      </c>
      <c r="K85" s="193"/>
      <c r="L85" s="163">
        <f t="shared" si="18"/>
        <v>0</v>
      </c>
    </row>
    <row r="86" spans="1:12" s="182" customFormat="1" x14ac:dyDescent="0.35">
      <c r="A86" s="245">
        <f>'AMH Wrksht'!A87</f>
        <v>51</v>
      </c>
      <c r="B86" s="249" t="str">
        <f>'AMH Wrksht'!B87</f>
        <v>Prevention - Universal Indirect</v>
      </c>
      <c r="C86" s="247" t="str">
        <f>'AMH Wrksht'!F87</f>
        <v>Hours</v>
      </c>
      <c r="D86" s="240">
        <f>VLOOKUP(B86,'CS and Rates'!$B$1:$D$77,3,FALSE)</f>
        <v>72.33</v>
      </c>
      <c r="E86" s="191"/>
      <c r="F86" s="97">
        <f>'AMH Wrksht'!Y87</f>
        <v>0</v>
      </c>
      <c r="G86" s="168">
        <f t="shared" si="15"/>
        <v>0</v>
      </c>
      <c r="H86" s="190"/>
      <c r="I86" s="169">
        <f t="shared" si="16"/>
        <v>0</v>
      </c>
      <c r="J86" s="192" t="str">
        <f t="shared" si="17"/>
        <v>XXXXXXXXXX</v>
      </c>
      <c r="K86" s="193"/>
      <c r="L86" s="163">
        <f t="shared" si="18"/>
        <v>0</v>
      </c>
    </row>
    <row r="87" spans="1:12" x14ac:dyDescent="0.35">
      <c r="A87" s="51">
        <f>'AMH Wrksht'!A88</f>
        <v>0</v>
      </c>
      <c r="B87" s="59">
        <f>'AMH Wrksht'!B88</f>
        <v>0</v>
      </c>
      <c r="C87" s="134">
        <f>'AMH Wrksht'!F88</f>
        <v>0</v>
      </c>
      <c r="D87" s="95"/>
      <c r="E87" s="96"/>
      <c r="F87" s="97">
        <f>'AMH Wrksht'!Y88</f>
        <v>0</v>
      </c>
      <c r="G87" s="98">
        <f>D87*F87</f>
        <v>0</v>
      </c>
      <c r="H87" s="95"/>
      <c r="I87" s="99">
        <f t="shared" ref="I87:I88" si="19">ROUND(G87-H87,2)</f>
        <v>0</v>
      </c>
      <c r="J87" s="100" t="str">
        <f t="shared" ref="J87:J88" si="20">IF(E87="","XXXXXXXXXX",ROUND(MAX((E87/$C$4*$C$6)-H87,(E87-H87)/$C$5),2))</f>
        <v>XXXXXXXXXX</v>
      </c>
      <c r="K87" s="101"/>
      <c r="L87" s="163">
        <f t="shared" si="18"/>
        <v>0</v>
      </c>
    </row>
    <row r="88" spans="1:12" x14ac:dyDescent="0.35">
      <c r="A88" s="51">
        <f>'AMH Wrksht'!A89</f>
        <v>0</v>
      </c>
      <c r="B88" s="59">
        <f>'AMH Wrksht'!B89</f>
        <v>0</v>
      </c>
      <c r="C88" s="134">
        <f>'AMH Wrksht'!F89</f>
        <v>0</v>
      </c>
      <c r="D88" s="95"/>
      <c r="E88" s="96"/>
      <c r="F88" s="97">
        <f>'AMH Wrksht'!Y89</f>
        <v>0</v>
      </c>
      <c r="G88" s="98">
        <f>D88*F88</f>
        <v>0</v>
      </c>
      <c r="H88" s="95"/>
      <c r="I88" s="99">
        <f t="shared" si="19"/>
        <v>0</v>
      </c>
      <c r="J88" s="100" t="str">
        <f t="shared" si="20"/>
        <v>XXXXXXXXXX</v>
      </c>
      <c r="K88" s="101"/>
      <c r="L88" s="163">
        <f t="shared" si="18"/>
        <v>0</v>
      </c>
    </row>
    <row r="89" spans="1:12" ht="6.75" customHeight="1" x14ac:dyDescent="0.35">
      <c r="A89" s="62"/>
      <c r="B89" s="63"/>
      <c r="C89" s="63"/>
      <c r="D89" s="64"/>
      <c r="J89" s="102"/>
    </row>
    <row r="90" spans="1:12" ht="15" customHeight="1" thickBot="1" x14ac:dyDescent="0.4">
      <c r="A90" s="103" t="s">
        <v>289</v>
      </c>
      <c r="B90" s="104" t="s">
        <v>393</v>
      </c>
      <c r="C90" s="104"/>
      <c r="D90" s="105"/>
      <c r="E90" s="106"/>
      <c r="F90" s="107">
        <f>SUM(F81:F89)</f>
        <v>0</v>
      </c>
      <c r="G90" s="107">
        <f>SUM(G81:G89)</f>
        <v>0</v>
      </c>
      <c r="H90" s="107">
        <f>SUM(H81:H89)</f>
        <v>0</v>
      </c>
      <c r="I90" s="107">
        <f>SUM(I81:I89)</f>
        <v>0</v>
      </c>
      <c r="J90" s="200">
        <f>IFERROR(ROUND(MAX((E90/$C$4*$C$6)-H90,(E90-H90)/$C$5),2),0)</f>
        <v>0</v>
      </c>
      <c r="K90" s="109">
        <f>SUM(K81:K89)</f>
        <v>0</v>
      </c>
      <c r="L90" s="107">
        <f>SUM(L81:L89)</f>
        <v>0</v>
      </c>
    </row>
    <row r="91" spans="1:12" ht="15" customHeight="1" thickBot="1" x14ac:dyDescent="0.4">
      <c r="A91" s="77"/>
      <c r="B91" s="77"/>
      <c r="C91" s="48"/>
      <c r="D91" s="77"/>
      <c r="E91" s="110" t="str">
        <f>IF((SUM(E81:E89))&gt;E90,"Please check funding above","")</f>
        <v/>
      </c>
      <c r="K91" s="111">
        <f>MIN(J90,I90)</f>
        <v>0</v>
      </c>
      <c r="L91" s="112" t="s">
        <v>138</v>
      </c>
    </row>
    <row r="92" spans="1:12" ht="5.25" customHeight="1" x14ac:dyDescent="0.35">
      <c r="A92" s="62"/>
      <c r="B92" s="63"/>
      <c r="C92" s="63"/>
      <c r="D92" s="64"/>
      <c r="J92" s="102"/>
    </row>
    <row r="93" spans="1:12" x14ac:dyDescent="0.35">
      <c r="A93" s="103" t="s">
        <v>289</v>
      </c>
      <c r="B93" s="104" t="s">
        <v>291</v>
      </c>
      <c r="C93" s="104"/>
      <c r="D93" s="105"/>
      <c r="E93" s="107">
        <f t="shared" ref="E93:L93" si="21">E25+E67+E79+E90</f>
        <v>0</v>
      </c>
      <c r="F93" s="107">
        <f t="shared" si="21"/>
        <v>0</v>
      </c>
      <c r="G93" s="107">
        <f t="shared" si="21"/>
        <v>0</v>
      </c>
      <c r="H93" s="107">
        <f t="shared" si="21"/>
        <v>0</v>
      </c>
      <c r="I93" s="107">
        <f t="shared" si="21"/>
        <v>0</v>
      </c>
      <c r="J93" s="107">
        <f t="shared" si="21"/>
        <v>0</v>
      </c>
      <c r="K93" s="107">
        <f t="shared" si="21"/>
        <v>0</v>
      </c>
      <c r="L93" s="107">
        <f t="shared" si="21"/>
        <v>0</v>
      </c>
    </row>
    <row r="94" spans="1:12" x14ac:dyDescent="0.35">
      <c r="A94" s="49"/>
      <c r="B94" s="50"/>
      <c r="C94" s="50"/>
      <c r="D94" s="113"/>
      <c r="E94" s="114"/>
      <c r="F94" s="114"/>
      <c r="G94" s="114"/>
      <c r="H94" s="114"/>
      <c r="I94" s="114"/>
      <c r="J94" s="114"/>
      <c r="K94" s="114"/>
      <c r="L94" s="114"/>
    </row>
    <row r="95" spans="1:12" x14ac:dyDescent="0.35">
      <c r="A95" s="62"/>
      <c r="B95" s="63"/>
      <c r="C95" s="63"/>
      <c r="D95" s="64"/>
      <c r="E95" s="110" t="str">
        <f>IF((SUM(E92:E92))&gt;E93,"Please check funding above","")</f>
        <v/>
      </c>
    </row>
    <row r="96" spans="1:12" ht="15.5" x14ac:dyDescent="0.35">
      <c r="A96" s="16" t="s">
        <v>33</v>
      </c>
      <c r="B96" s="17"/>
      <c r="C96" s="17"/>
      <c r="D96" s="17"/>
      <c r="E96" s="17"/>
      <c r="F96" s="17"/>
      <c r="G96" s="17"/>
      <c r="H96" s="17"/>
      <c r="I96" s="17"/>
      <c r="J96" s="65"/>
      <c r="K96" s="66"/>
      <c r="L96" s="67"/>
    </row>
    <row r="97" spans="1:12" ht="27.75" customHeight="1" x14ac:dyDescent="0.35">
      <c r="A97" s="376" t="str">
        <f>Master!$B$33</f>
        <v>By signing this report, I certify to the best of my knowledge and belief that this report is true, complete, and accurate, and the expenditures, disbursements and cash receipts are for the purposes and objectives set forth in the terms and condition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v>
      </c>
      <c r="B97" s="377"/>
      <c r="C97" s="377"/>
      <c r="D97" s="377"/>
      <c r="E97" s="377"/>
      <c r="F97" s="377"/>
      <c r="G97" s="377"/>
      <c r="H97" s="377"/>
      <c r="I97" s="377"/>
      <c r="J97" s="377"/>
      <c r="K97" s="377"/>
      <c r="L97" s="378"/>
    </row>
    <row r="98" spans="1:12" ht="15.5" x14ac:dyDescent="0.35">
      <c r="A98" s="22" t="str">
        <f>Master!$B$34</f>
        <v>By signing this report, I certify the above to be accurate and in agreement with this agency's records and that all client demographic and service data has been submitted to the Provider Portal in accordance with the terms of this agency's contract with the Managining Entity.</v>
      </c>
      <c r="B98" s="19"/>
      <c r="C98" s="19"/>
      <c r="D98" s="19"/>
      <c r="E98" s="19"/>
      <c r="F98" s="19"/>
      <c r="G98" s="19"/>
      <c r="H98" s="19"/>
      <c r="I98" s="19"/>
      <c r="J98" s="20"/>
      <c r="K98" s="21"/>
      <c r="L98" s="68"/>
    </row>
    <row r="99" spans="1:12" ht="15.5" x14ac:dyDescent="0.35">
      <c r="A99" s="22" t="str">
        <f>Master!$B$35</f>
        <v>By signing this report, I certify that, at time of submission, "YTD Units", "YTD Earnings", "YTD Paid Amounts", and "Amount Due" takes into consideration that DCF is the payer of last resort and do not include units that can be billed to other funding sources.</v>
      </c>
      <c r="B99" s="19"/>
      <c r="C99" s="19"/>
      <c r="D99" s="19"/>
      <c r="E99" s="19"/>
      <c r="F99" s="19"/>
      <c r="G99" s="19"/>
      <c r="H99" s="19"/>
      <c r="I99" s="19"/>
      <c r="J99" s="20"/>
      <c r="K99" s="21"/>
      <c r="L99" s="68"/>
    </row>
    <row r="100" spans="1:12" ht="15.5" x14ac:dyDescent="0.35">
      <c r="A100" s="22"/>
      <c r="B100" s="23"/>
      <c r="C100" s="23"/>
      <c r="D100" s="23"/>
      <c r="E100" s="23"/>
      <c r="F100" s="23"/>
      <c r="G100" s="23"/>
      <c r="H100" s="23"/>
      <c r="I100" s="23"/>
      <c r="J100" s="20"/>
      <c r="K100" s="21"/>
      <c r="L100" s="68"/>
    </row>
    <row r="101" spans="1:12" ht="15.5" x14ac:dyDescent="0.35">
      <c r="A101" s="361">
        <f>Master!$B$38</f>
        <v>0</v>
      </c>
      <c r="B101" s="362"/>
      <c r="C101" s="69"/>
      <c r="D101" s="362">
        <f>Master!$E$38</f>
        <v>0</v>
      </c>
      <c r="E101" s="362"/>
      <c r="F101" s="69"/>
      <c r="G101" s="70">
        <f>Master!$G$38</f>
        <v>0</v>
      </c>
      <c r="H101" s="19"/>
      <c r="I101" s="19"/>
      <c r="J101" s="20"/>
      <c r="K101" s="21"/>
      <c r="L101" s="68"/>
    </row>
    <row r="102" spans="1:12" ht="15.5" x14ac:dyDescent="0.35">
      <c r="A102" s="71" t="s">
        <v>34</v>
      </c>
      <c r="B102" s="72"/>
      <c r="C102" s="29"/>
      <c r="D102" s="28" t="s">
        <v>35</v>
      </c>
      <c r="E102" s="29"/>
      <c r="F102" s="73"/>
      <c r="G102" s="28" t="s">
        <v>36</v>
      </c>
      <c r="H102" s="73"/>
      <c r="I102" s="73"/>
      <c r="J102" s="74"/>
      <c r="K102" s="75"/>
      <c r="L102" s="76"/>
    </row>
    <row r="103" spans="1:12" ht="15.5" x14ac:dyDescent="0.35">
      <c r="A103" s="115"/>
      <c r="B103" s="116"/>
      <c r="C103" s="115"/>
      <c r="D103" s="115"/>
      <c r="E103" s="116"/>
      <c r="F103" s="115"/>
      <c r="G103" s="116"/>
      <c r="H103" s="115"/>
      <c r="I103" s="117"/>
      <c r="J103" s="117"/>
    </row>
    <row r="104" spans="1:12" x14ac:dyDescent="0.35">
      <c r="A104" s="62"/>
      <c r="B104" s="64"/>
      <c r="C104" s="64"/>
      <c r="D104" s="64"/>
    </row>
    <row r="105" spans="1:12" x14ac:dyDescent="0.35">
      <c r="A105" s="62"/>
      <c r="B105" s="64"/>
      <c r="C105" s="64"/>
      <c r="D105" s="64"/>
    </row>
    <row r="106" spans="1:12" x14ac:dyDescent="0.35">
      <c r="A106" s="62"/>
      <c r="B106" s="64"/>
      <c r="C106" s="64"/>
      <c r="D106" s="64"/>
    </row>
    <row r="107" spans="1:12" x14ac:dyDescent="0.35">
      <c r="A107" s="62"/>
      <c r="B107" s="63"/>
      <c r="C107" s="63"/>
      <c r="D107" s="64"/>
    </row>
    <row r="108" spans="1:12" x14ac:dyDescent="0.35">
      <c r="A108" s="62"/>
      <c r="B108" s="63"/>
      <c r="C108" s="63"/>
      <c r="D108" s="64"/>
    </row>
    <row r="109" spans="1:12" x14ac:dyDescent="0.35">
      <c r="A109" s="62"/>
      <c r="B109" s="63"/>
      <c r="C109" s="63"/>
      <c r="D109" s="64"/>
    </row>
    <row r="110" spans="1:12" x14ac:dyDescent="0.35">
      <c r="A110" s="62"/>
      <c r="B110" s="63"/>
      <c r="C110" s="63"/>
      <c r="D110" s="64"/>
    </row>
    <row r="111" spans="1:12" x14ac:dyDescent="0.35">
      <c r="A111" s="62"/>
      <c r="B111" s="63"/>
      <c r="C111" s="63"/>
      <c r="D111" s="64"/>
    </row>
    <row r="112" spans="1:12" x14ac:dyDescent="0.35">
      <c r="A112" s="62"/>
      <c r="B112" s="64"/>
      <c r="C112" s="64"/>
      <c r="D112" s="64"/>
    </row>
    <row r="113" spans="1:3" x14ac:dyDescent="0.35">
      <c r="A113" s="62"/>
      <c r="B113" s="64"/>
      <c r="C113" s="64"/>
    </row>
    <row r="114" spans="1:3" x14ac:dyDescent="0.35">
      <c r="A114" s="62"/>
      <c r="B114" s="64"/>
      <c r="C114" s="64"/>
    </row>
    <row r="115" spans="1:3" x14ac:dyDescent="0.35">
      <c r="A115" s="62"/>
      <c r="B115" s="64"/>
      <c r="C115" s="64"/>
    </row>
    <row r="116" spans="1:3" x14ac:dyDescent="0.35">
      <c r="A116" s="62"/>
      <c r="B116" s="63"/>
      <c r="C116" s="64"/>
    </row>
    <row r="117" spans="1:3" x14ac:dyDescent="0.35">
      <c r="A117" s="62"/>
      <c r="B117" s="63"/>
      <c r="C117" s="64"/>
    </row>
    <row r="118" spans="1:3" x14ac:dyDescent="0.35">
      <c r="A118" s="62"/>
      <c r="B118" s="63"/>
      <c r="C118" s="64"/>
    </row>
    <row r="119" spans="1:3" x14ac:dyDescent="0.35">
      <c r="A119" s="62"/>
      <c r="B119" s="63"/>
      <c r="C119" s="64"/>
    </row>
    <row r="120" spans="1:3" x14ac:dyDescent="0.35">
      <c r="A120" s="62"/>
      <c r="B120" s="63"/>
      <c r="C120" s="64"/>
    </row>
    <row r="121" spans="1:3" x14ac:dyDescent="0.35">
      <c r="A121" s="62"/>
      <c r="B121" s="63"/>
      <c r="C121" s="64"/>
    </row>
    <row r="122" spans="1:3" x14ac:dyDescent="0.35">
      <c r="A122" s="118"/>
      <c r="B122" s="64"/>
      <c r="C122" s="64"/>
    </row>
    <row r="123" spans="1:3" x14ac:dyDescent="0.35">
      <c r="A123" s="77"/>
      <c r="B123" s="78"/>
      <c r="C123" s="78"/>
    </row>
    <row r="124" spans="1:3" x14ac:dyDescent="0.35">
      <c r="A124" s="62"/>
      <c r="B124" s="63"/>
      <c r="C124" s="64"/>
    </row>
    <row r="125" spans="1:3" x14ac:dyDescent="0.35">
      <c r="A125" s="62"/>
      <c r="B125" s="63"/>
      <c r="C125" s="64"/>
    </row>
    <row r="126" spans="1:3" x14ac:dyDescent="0.35">
      <c r="A126" s="62"/>
      <c r="B126" s="63"/>
      <c r="C126" s="64"/>
    </row>
    <row r="127" spans="1:3" x14ac:dyDescent="0.35">
      <c r="A127" s="62"/>
      <c r="B127" s="63"/>
      <c r="C127" s="64"/>
    </row>
    <row r="128" spans="1:3" x14ac:dyDescent="0.35">
      <c r="A128" s="62"/>
      <c r="B128" s="63"/>
      <c r="C128" s="64"/>
    </row>
    <row r="129" spans="1:3" x14ac:dyDescent="0.35">
      <c r="A129" s="62"/>
      <c r="B129" s="63"/>
      <c r="C129" s="64"/>
    </row>
    <row r="130" spans="1:3" x14ac:dyDescent="0.35">
      <c r="A130" s="79"/>
      <c r="B130" s="63"/>
      <c r="C130" s="63"/>
    </row>
    <row r="131" spans="1:3" x14ac:dyDescent="0.35">
      <c r="A131" s="77"/>
      <c r="B131" s="78"/>
      <c r="C131" s="78"/>
    </row>
    <row r="132" spans="1:3" x14ac:dyDescent="0.35">
      <c r="A132" s="62"/>
      <c r="B132" s="63"/>
      <c r="C132" s="64"/>
    </row>
    <row r="133" spans="1:3" x14ac:dyDescent="0.35">
      <c r="A133" s="62"/>
      <c r="B133" s="63"/>
      <c r="C133" s="64"/>
    </row>
    <row r="134" spans="1:3" x14ac:dyDescent="0.35">
      <c r="A134" s="62"/>
      <c r="B134" s="63"/>
      <c r="C134" s="64"/>
    </row>
    <row r="135" spans="1:3" x14ac:dyDescent="0.35">
      <c r="A135" s="62"/>
      <c r="B135" s="63"/>
      <c r="C135" s="64"/>
    </row>
    <row r="136" spans="1:3" x14ac:dyDescent="0.35">
      <c r="A136" s="62"/>
      <c r="B136" s="63"/>
      <c r="C136" s="64"/>
    </row>
    <row r="137" spans="1:3" x14ac:dyDescent="0.35">
      <c r="A137" s="62"/>
      <c r="B137" s="63"/>
      <c r="C137" s="64"/>
    </row>
    <row r="138" spans="1:3" x14ac:dyDescent="0.35">
      <c r="A138" s="77"/>
      <c r="B138" s="64"/>
      <c r="C138" s="64"/>
    </row>
    <row r="139" spans="1:3" x14ac:dyDescent="0.35">
      <c r="A139" s="77"/>
      <c r="B139" s="78"/>
      <c r="C139" s="78"/>
    </row>
    <row r="140" spans="1:3" x14ac:dyDescent="0.35">
      <c r="A140" s="62"/>
      <c r="B140" s="63"/>
      <c r="C140" s="64"/>
    </row>
    <row r="141" spans="1:3" x14ac:dyDescent="0.35">
      <c r="A141" s="62"/>
      <c r="B141" s="63"/>
      <c r="C141" s="64"/>
    </row>
    <row r="142" spans="1:3" x14ac:dyDescent="0.35">
      <c r="A142" s="77"/>
      <c r="B142" s="64"/>
      <c r="C142" s="64"/>
    </row>
    <row r="143" spans="1:3" x14ac:dyDescent="0.35">
      <c r="A143" s="77"/>
      <c r="B143" s="78"/>
      <c r="C143" s="78"/>
    </row>
    <row r="144" spans="1:3" x14ac:dyDescent="0.35">
      <c r="A144" s="62"/>
      <c r="B144" s="63"/>
      <c r="C144" s="64"/>
    </row>
    <row r="145" spans="1:3" x14ac:dyDescent="0.35">
      <c r="A145" s="62"/>
      <c r="B145" s="63"/>
      <c r="C145" s="64"/>
    </row>
    <row r="146" spans="1:3" x14ac:dyDescent="0.35">
      <c r="A146" s="62"/>
      <c r="B146" s="63"/>
      <c r="C146" s="64"/>
    </row>
    <row r="147" spans="1:3" x14ac:dyDescent="0.35">
      <c r="A147" s="62"/>
      <c r="B147" s="63"/>
      <c r="C147" s="64"/>
    </row>
    <row r="148" spans="1:3" x14ac:dyDescent="0.35">
      <c r="A148" s="62"/>
      <c r="B148" s="63"/>
      <c r="C148" s="64"/>
    </row>
    <row r="149" spans="1:3" x14ac:dyDescent="0.35">
      <c r="A149" s="62"/>
      <c r="B149" s="63"/>
      <c r="C149" s="63"/>
    </row>
    <row r="150" spans="1:3" x14ac:dyDescent="0.35">
      <c r="A150" s="80"/>
      <c r="B150" s="119"/>
      <c r="C150" s="78"/>
    </row>
    <row r="151" spans="1:3" x14ac:dyDescent="0.35">
      <c r="A151" s="80"/>
      <c r="B151" s="78"/>
      <c r="C151" s="78"/>
    </row>
    <row r="152" spans="1:3" x14ac:dyDescent="0.35">
      <c r="A152" s="62"/>
      <c r="B152" s="63"/>
      <c r="C152" s="64"/>
    </row>
    <row r="153" spans="1:3" x14ac:dyDescent="0.35">
      <c r="A153" s="62"/>
      <c r="B153" s="63"/>
      <c r="C153" s="64"/>
    </row>
    <row r="154" spans="1:3" x14ac:dyDescent="0.35">
      <c r="A154" s="62"/>
      <c r="B154" s="64"/>
      <c r="C154" s="64"/>
    </row>
    <row r="155" spans="1:3" x14ac:dyDescent="0.35">
      <c r="A155" s="62"/>
      <c r="B155" s="63"/>
      <c r="C155" s="64"/>
    </row>
    <row r="156" spans="1:3" x14ac:dyDescent="0.35">
      <c r="A156" s="62"/>
      <c r="B156" s="63"/>
      <c r="C156" s="64"/>
    </row>
    <row r="157" spans="1:3" x14ac:dyDescent="0.35">
      <c r="A157" s="62"/>
      <c r="B157" s="63"/>
      <c r="C157" s="64"/>
    </row>
    <row r="158" spans="1:3" x14ac:dyDescent="0.35">
      <c r="A158" s="62"/>
      <c r="B158" s="64"/>
      <c r="C158" s="64"/>
    </row>
    <row r="159" spans="1:3" x14ac:dyDescent="0.35">
      <c r="A159" s="62"/>
      <c r="B159" s="64"/>
      <c r="C159" s="64"/>
    </row>
    <row r="160" spans="1:3" x14ac:dyDescent="0.35">
      <c r="A160" s="62"/>
      <c r="B160" s="64"/>
      <c r="C160" s="64"/>
    </row>
    <row r="161" spans="1:3" x14ac:dyDescent="0.35">
      <c r="A161" s="62"/>
      <c r="B161" s="64"/>
      <c r="C161" s="64"/>
    </row>
    <row r="162" spans="1:3" x14ac:dyDescent="0.35">
      <c r="A162" s="62"/>
      <c r="B162" s="63"/>
      <c r="C162" s="64"/>
    </row>
    <row r="163" spans="1:3" x14ac:dyDescent="0.35">
      <c r="A163" s="62"/>
      <c r="B163" s="63"/>
      <c r="C163" s="64"/>
    </row>
    <row r="164" spans="1:3" x14ac:dyDescent="0.35">
      <c r="A164" s="62"/>
      <c r="B164" s="63"/>
      <c r="C164" s="64"/>
    </row>
    <row r="165" spans="1:3" x14ac:dyDescent="0.35">
      <c r="A165" s="62"/>
      <c r="B165" s="63"/>
      <c r="C165" s="64"/>
    </row>
    <row r="166" spans="1:3" x14ac:dyDescent="0.35">
      <c r="A166" s="62"/>
      <c r="B166" s="64"/>
      <c r="C166" s="64"/>
    </row>
    <row r="167" spans="1:3" x14ac:dyDescent="0.35">
      <c r="A167" s="62"/>
      <c r="B167" s="64"/>
      <c r="C167" s="64"/>
    </row>
    <row r="168" spans="1:3" x14ac:dyDescent="0.35">
      <c r="A168" s="62"/>
      <c r="B168" s="64"/>
      <c r="C168" s="64"/>
    </row>
    <row r="169" spans="1:3" x14ac:dyDescent="0.35">
      <c r="A169" s="62"/>
      <c r="B169" s="63"/>
      <c r="C169" s="64"/>
    </row>
    <row r="170" spans="1:3" x14ac:dyDescent="0.35">
      <c r="A170" s="62"/>
      <c r="B170" s="64"/>
      <c r="C170" s="64"/>
    </row>
    <row r="171" spans="1:3" x14ac:dyDescent="0.35">
      <c r="A171" s="82"/>
      <c r="B171" s="120"/>
      <c r="C171" s="83"/>
    </row>
    <row r="172" spans="1:3" x14ac:dyDescent="0.35">
      <c r="A172" s="62"/>
      <c r="B172" s="64"/>
      <c r="C172" s="64"/>
    </row>
    <row r="173" spans="1:3" x14ac:dyDescent="0.35">
      <c r="A173" s="62"/>
      <c r="B173" s="63"/>
      <c r="C173" s="64"/>
    </row>
    <row r="174" spans="1:3" x14ac:dyDescent="0.35">
      <c r="A174" s="81"/>
      <c r="B174" s="121"/>
      <c r="C174" s="122"/>
    </row>
    <row r="175" spans="1:3" x14ac:dyDescent="0.35">
      <c r="A175" s="77"/>
      <c r="B175" s="121"/>
      <c r="C175" s="122"/>
    </row>
    <row r="176" spans="1:3" x14ac:dyDescent="0.35">
      <c r="A176" s="81"/>
      <c r="B176" s="64"/>
      <c r="C176" s="122"/>
    </row>
    <row r="177" spans="1:3" x14ac:dyDescent="0.35">
      <c r="A177" s="81"/>
      <c r="B177" s="64"/>
      <c r="C177" s="122"/>
    </row>
    <row r="178" spans="1:3" x14ac:dyDescent="0.35">
      <c r="A178" s="77"/>
      <c r="B178" s="121"/>
      <c r="C178" s="122"/>
    </row>
  </sheetData>
  <sheetProtection algorithmName="SHA-512" hashValue="X5fuhLlhJhEipUU232qkYs7fZK8f791dz+5H0hNkonnSJTqkn2hJI9l+IL/ifdC9CEUWiCaIFNbDRLc3eeJ7Hg==" saltValue="/eyB24sxecp1ftAskBAk6w==" spinCount="100000" sheet="1" formatCells="0" formatColumns="0" formatRows="0"/>
  <sortState xmlns:xlrd2="http://schemas.microsoft.com/office/spreadsheetml/2017/richdata2" ref="A28:L56">
    <sortCondition ref="B28:B56"/>
  </sortState>
  <mergeCells count="14">
    <mergeCell ref="A101:B101"/>
    <mergeCell ref="D101:E101"/>
    <mergeCell ref="C1:E1"/>
    <mergeCell ref="F1:I1"/>
    <mergeCell ref="C2:E2"/>
    <mergeCell ref="F2:I2"/>
    <mergeCell ref="C3:E3"/>
    <mergeCell ref="F3:I3"/>
    <mergeCell ref="C4:E4"/>
    <mergeCell ref="C5:E5"/>
    <mergeCell ref="C6:E6"/>
    <mergeCell ref="C7:E7"/>
    <mergeCell ref="C8:E8"/>
    <mergeCell ref="A97:L97"/>
  </mergeCells>
  <conditionalFormatting sqref="K25">
    <cfRule type="cellIs" dxfId="79" priority="4" operator="greaterThan">
      <formula>K26</formula>
    </cfRule>
  </conditionalFormatting>
  <conditionalFormatting sqref="K67">
    <cfRule type="cellIs" dxfId="78" priority="3" operator="greaterThan">
      <formula>K68</formula>
    </cfRule>
  </conditionalFormatting>
  <conditionalFormatting sqref="K79">
    <cfRule type="cellIs" dxfId="77" priority="2" operator="greaterThan">
      <formula>K80</formula>
    </cfRule>
  </conditionalFormatting>
  <conditionalFormatting sqref="K90">
    <cfRule type="cellIs" dxfId="76" priority="1" operator="greaterThan">
      <formula>K91</formula>
    </cfRule>
  </conditionalFormatting>
  <dataValidations count="1">
    <dataValidation type="custom" allowBlank="1" showInputMessage="1" showErrorMessage="1" error="Amount Due must be equal or lesser than Unpaid Earnings. If a Funding Amount is added to this Cost Center, Amount Due must be the lesser amount between Unpaid Earnings and Prorated Share. " sqref="K15:K23 K70:K77 K28:K65 K82:K88" xr:uid="{00000000-0002-0000-0400-000000000000}">
      <formula1>IF(K15&lt;=MIN(I15,J15), TRUE, FALSE)</formula1>
    </dataValidation>
  </dataValidations>
  <hyperlinks>
    <hyperlink ref="L1" location="Master!A1" display="(Return to Master Tab)" xr:uid="{00000000-0004-0000-0400-000000000000}"/>
  </hyperlinks>
  <pageMargins left="0.7" right="0.7" top="0.75" bottom="0.75" header="0.3" footer="0.3"/>
  <pageSetup scale="42"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FF00"/>
  </sheetPr>
  <dimension ref="A1:L155"/>
  <sheetViews>
    <sheetView showGridLines="0" showZeros="0" zoomScaleNormal="100" workbookViewId="0">
      <pane ySplit="12" topLeftCell="A70" activePane="bottomLeft" state="frozen"/>
      <selection activeCell="AI9" sqref="AI9"/>
      <selection pane="bottomLeft" activeCell="B74" sqref="B74"/>
    </sheetView>
  </sheetViews>
  <sheetFormatPr defaultColWidth="9.08984375" defaultRowHeight="14.5" x14ac:dyDescent="0.35"/>
  <cols>
    <col min="1" max="1" width="9.08984375" style="35"/>
    <col min="2" max="2" width="35.6328125" style="35" bestFit="1" customWidth="1"/>
    <col min="3" max="3" width="12.08984375" style="35" bestFit="1" customWidth="1"/>
    <col min="4" max="4" width="16.26953125" style="35" customWidth="1"/>
    <col min="5" max="5" width="20" style="35" customWidth="1"/>
    <col min="6" max="6" width="21.08984375" style="35" customWidth="1"/>
    <col min="7" max="11" width="17.36328125" style="35" customWidth="1"/>
    <col min="12" max="12" width="13.08984375" style="35" customWidth="1"/>
    <col min="13" max="16384" width="9.08984375" style="35"/>
  </cols>
  <sheetData>
    <row r="1" spans="1:12" x14ac:dyDescent="0.35">
      <c r="A1" s="33" t="str">
        <f>Master!A3</f>
        <v xml:space="preserve">a. </v>
      </c>
      <c r="B1" s="33" t="str">
        <f>Master!B3</f>
        <v>Agency Name:</v>
      </c>
      <c r="C1" s="372">
        <f>Master!C3</f>
        <v>0</v>
      </c>
      <c r="D1" s="372"/>
      <c r="E1" s="372"/>
      <c r="F1" s="373" t="s">
        <v>38</v>
      </c>
      <c r="G1" s="373"/>
      <c r="H1" s="373"/>
      <c r="I1" s="373"/>
      <c r="J1" s="34"/>
      <c r="L1" s="36" t="s">
        <v>39</v>
      </c>
    </row>
    <row r="2" spans="1:12" x14ac:dyDescent="0.35">
      <c r="A2" s="33" t="str">
        <f>Master!A4</f>
        <v xml:space="preserve">b. </v>
      </c>
      <c r="B2" s="33" t="str">
        <f>Master!B4</f>
        <v>Contract No.:</v>
      </c>
      <c r="C2" s="374">
        <f>Master!C4</f>
        <v>0</v>
      </c>
      <c r="D2" s="374"/>
      <c r="E2" s="374"/>
      <c r="F2" s="373" t="s">
        <v>121</v>
      </c>
      <c r="G2" s="373"/>
      <c r="H2" s="373"/>
      <c r="I2" s="373"/>
      <c r="L2" s="303">
        <f>Master!$G$1</f>
        <v>44176</v>
      </c>
    </row>
    <row r="3" spans="1:12" x14ac:dyDescent="0.35">
      <c r="A3" s="33" t="str">
        <f>Master!A5</f>
        <v xml:space="preserve">c. </v>
      </c>
      <c r="B3" s="33" t="str">
        <f>Master!B5</f>
        <v>Month/Year of :</v>
      </c>
      <c r="C3" s="375">
        <f>Master!C5</f>
        <v>0</v>
      </c>
      <c r="D3" s="374"/>
      <c r="E3" s="374"/>
      <c r="F3" s="373" t="s">
        <v>43</v>
      </c>
      <c r="G3" s="373"/>
      <c r="H3" s="373"/>
      <c r="I3" s="373"/>
      <c r="L3" s="37" t="str">
        <f>Master!$G$2</f>
        <v>Version: 3.4.47</v>
      </c>
    </row>
    <row r="4" spans="1:12" x14ac:dyDescent="0.35">
      <c r="A4" s="33" t="str">
        <f>Master!A6</f>
        <v xml:space="preserve">d.  </v>
      </c>
      <c r="B4" s="33" t="str">
        <f>Master!B6</f>
        <v># months in the contract:</v>
      </c>
      <c r="C4" s="374">
        <f>Master!C6</f>
        <v>0</v>
      </c>
      <c r="D4" s="374"/>
      <c r="E4" s="374"/>
      <c r="H4" s="38"/>
    </row>
    <row r="5" spans="1:12" x14ac:dyDescent="0.35">
      <c r="A5" s="33" t="str">
        <f>Master!A7</f>
        <v>e.</v>
      </c>
      <c r="B5" s="33" t="str">
        <f>Master!B7</f>
        <v># months remaining (including month in c.):</v>
      </c>
      <c r="C5" s="374">
        <f>Master!C7</f>
        <v>0</v>
      </c>
      <c r="D5" s="374"/>
      <c r="E5" s="374"/>
    </row>
    <row r="6" spans="1:12" x14ac:dyDescent="0.35">
      <c r="A6" s="33" t="str">
        <f>Master!A8</f>
        <v xml:space="preserve">f.  </v>
      </c>
      <c r="B6" s="33" t="str">
        <f>Master!B8</f>
        <v># months incurred (including month in c.):</v>
      </c>
      <c r="C6" s="374">
        <f>Master!C8</f>
        <v>0</v>
      </c>
      <c r="D6" s="374"/>
      <c r="E6" s="374"/>
    </row>
    <row r="7" spans="1:12" x14ac:dyDescent="0.35">
      <c r="A7" s="33" t="str">
        <f>Master!A9</f>
        <v xml:space="preserve">g.  </v>
      </c>
      <c r="B7" s="33" t="str">
        <f>Master!B9</f>
        <v>Federal ID:</v>
      </c>
      <c r="C7" s="374">
        <f>Master!C9</f>
        <v>0</v>
      </c>
      <c r="D7" s="374"/>
      <c r="E7" s="374"/>
    </row>
    <row r="8" spans="1:12" x14ac:dyDescent="0.35">
      <c r="A8" s="33" t="str">
        <f>Master!A10</f>
        <v>h.</v>
      </c>
      <c r="B8" s="33" t="str">
        <f>Master!B10</f>
        <v>Address:</v>
      </c>
      <c r="C8" s="374">
        <f>Master!C10</f>
        <v>0</v>
      </c>
      <c r="D8" s="374"/>
      <c r="E8" s="374"/>
      <c r="F8" s="85"/>
      <c r="G8" s="85"/>
      <c r="H8" s="85"/>
      <c r="I8" s="85"/>
    </row>
    <row r="10" spans="1:12" ht="42" customHeight="1" x14ac:dyDescent="0.35">
      <c r="A10" s="42" t="s">
        <v>165</v>
      </c>
      <c r="B10" s="86" t="s">
        <v>163</v>
      </c>
      <c r="C10" s="42" t="s">
        <v>47</v>
      </c>
      <c r="D10" s="86" t="s">
        <v>123</v>
      </c>
      <c r="E10" s="86" t="s">
        <v>164</v>
      </c>
      <c r="F10" s="42" t="s">
        <v>54</v>
      </c>
      <c r="G10" s="87" t="s">
        <v>124</v>
      </c>
      <c r="H10" s="86" t="s">
        <v>125</v>
      </c>
      <c r="I10" s="86" t="s">
        <v>126</v>
      </c>
      <c r="J10" s="86" t="s">
        <v>127</v>
      </c>
      <c r="K10" s="86" t="s">
        <v>128</v>
      </c>
      <c r="L10" s="86" t="s">
        <v>129</v>
      </c>
    </row>
    <row r="11" spans="1:12" ht="22.5" customHeight="1" x14ac:dyDescent="0.35">
      <c r="A11" s="88"/>
      <c r="B11" s="88"/>
      <c r="C11" s="44"/>
      <c r="D11" s="89" t="s">
        <v>130</v>
      </c>
      <c r="E11" s="89" t="s">
        <v>130</v>
      </c>
      <c r="F11" s="46" t="s">
        <v>139</v>
      </c>
      <c r="G11" s="90" t="s">
        <v>132</v>
      </c>
      <c r="H11" s="89" t="s">
        <v>133</v>
      </c>
      <c r="I11" s="91" t="s">
        <v>134</v>
      </c>
      <c r="J11" s="89" t="s">
        <v>162</v>
      </c>
      <c r="K11" s="92" t="s">
        <v>136</v>
      </c>
      <c r="L11" s="93" t="s">
        <v>137</v>
      </c>
    </row>
    <row r="12" spans="1:12" x14ac:dyDescent="0.35">
      <c r="A12" s="94">
        <v>1</v>
      </c>
      <c r="B12" s="94">
        <v>2</v>
      </c>
      <c r="C12" s="47">
        <v>3</v>
      </c>
      <c r="D12" s="94">
        <v>4</v>
      </c>
      <c r="E12" s="94">
        <v>5</v>
      </c>
      <c r="F12" s="94">
        <v>6</v>
      </c>
      <c r="G12" s="94">
        <v>7</v>
      </c>
      <c r="H12" s="94">
        <v>8</v>
      </c>
      <c r="I12" s="94">
        <v>9</v>
      </c>
      <c r="J12" s="94">
        <v>10</v>
      </c>
      <c r="K12" s="94">
        <v>11</v>
      </c>
      <c r="L12" s="94">
        <v>12</v>
      </c>
    </row>
    <row r="13" spans="1:12" ht="9" customHeight="1" x14ac:dyDescent="0.35">
      <c r="A13" s="62"/>
      <c r="B13" s="63"/>
      <c r="C13" s="63"/>
      <c r="D13" s="64"/>
    </row>
    <row r="14" spans="1:12" ht="15.75" customHeight="1" x14ac:dyDescent="0.35">
      <c r="A14" s="62"/>
      <c r="B14" s="50" t="s">
        <v>394</v>
      </c>
      <c r="C14" s="63"/>
      <c r="D14" s="64"/>
    </row>
    <row r="15" spans="1:12" x14ac:dyDescent="0.35">
      <c r="A15" s="51">
        <f>'AMH Wrksht'!A15</f>
        <v>18</v>
      </c>
      <c r="B15" s="123" t="str">
        <f>'AMH Wrksht'!B15</f>
        <v>Residential Level 1</v>
      </c>
      <c r="C15" s="53" t="str">
        <f>'AMH Wrksht'!F15</f>
        <v>Days</v>
      </c>
      <c r="D15" s="240">
        <f>VLOOKUP(B15,'CS and Rates'!$B$1:$D$77,3,FALSE)</f>
        <v>247.71</v>
      </c>
      <c r="E15" s="96"/>
      <c r="F15" s="97">
        <f>'AMH Wrksht'!Z15</f>
        <v>0</v>
      </c>
      <c r="G15" s="98">
        <f>D15*F15</f>
        <v>0</v>
      </c>
      <c r="H15" s="101"/>
      <c r="I15" s="99">
        <f t="shared" ref="I15:I23" si="0">ROUND(G15-H15,2)</f>
        <v>0</v>
      </c>
      <c r="J15" s="170" t="str">
        <f t="shared" ref="J15:J23" si="1">IF(E15="","XXXXXXXXXX",ROUND(E15-H15,2))</f>
        <v>XXXXXXXXXX</v>
      </c>
      <c r="K15" s="101"/>
      <c r="L15" s="163">
        <f t="shared" ref="L15:L23" si="2">IF(D15="",0,IF(D15=0,0,K15/D15))</f>
        <v>0</v>
      </c>
    </row>
    <row r="16" spans="1:12" x14ac:dyDescent="0.35">
      <c r="A16" s="51">
        <f>'AMH Wrksht'!A16</f>
        <v>19</v>
      </c>
      <c r="B16" s="123" t="str">
        <f>'AMH Wrksht'!B16</f>
        <v>Residential Level 2</v>
      </c>
      <c r="C16" s="53" t="str">
        <f>'AMH Wrksht'!F16</f>
        <v>Days</v>
      </c>
      <c r="D16" s="240">
        <f>VLOOKUP(B16,'CS and Rates'!$B$1:$D$77,3,FALSE)</f>
        <v>206.93</v>
      </c>
      <c r="E16" s="96"/>
      <c r="F16" s="97">
        <f>'AMH Wrksht'!Z16</f>
        <v>0</v>
      </c>
      <c r="G16" s="98">
        <f t="shared" ref="G16:G23" si="3">D16*F16</f>
        <v>0</v>
      </c>
      <c r="H16" s="101"/>
      <c r="I16" s="99">
        <f t="shared" si="0"/>
        <v>0</v>
      </c>
      <c r="J16" s="170" t="str">
        <f t="shared" si="1"/>
        <v>XXXXXXXXXX</v>
      </c>
      <c r="K16" s="101"/>
      <c r="L16" s="163">
        <f t="shared" si="2"/>
        <v>0</v>
      </c>
    </row>
    <row r="17" spans="1:12" x14ac:dyDescent="0.35">
      <c r="A17" s="51">
        <f>'AMH Wrksht'!A17</f>
        <v>20</v>
      </c>
      <c r="B17" s="123" t="str">
        <f>'AMH Wrksht'!B17</f>
        <v>Residential Level 3</v>
      </c>
      <c r="C17" s="53" t="str">
        <f>'AMH Wrksht'!F17</f>
        <v>Days</v>
      </c>
      <c r="D17" s="240">
        <f>VLOOKUP(B17,'CS and Rates'!$B$1:$D$77,3,FALSE)</f>
        <v>123.21</v>
      </c>
      <c r="E17" s="96"/>
      <c r="F17" s="97">
        <f>'AMH Wrksht'!Z17</f>
        <v>0</v>
      </c>
      <c r="G17" s="98">
        <f t="shared" si="3"/>
        <v>0</v>
      </c>
      <c r="H17" s="101"/>
      <c r="I17" s="99">
        <f t="shared" si="0"/>
        <v>0</v>
      </c>
      <c r="J17" s="170" t="str">
        <f t="shared" si="1"/>
        <v>XXXXXXXXXX</v>
      </c>
      <c r="K17" s="101"/>
      <c r="L17" s="163">
        <f t="shared" si="2"/>
        <v>0</v>
      </c>
    </row>
    <row r="18" spans="1:12" x14ac:dyDescent="0.35">
      <c r="A18" s="51">
        <f>'AMH Wrksht'!A18</f>
        <v>21</v>
      </c>
      <c r="B18" s="123" t="str">
        <f>'AMH Wrksht'!B18</f>
        <v>Residential Level 4</v>
      </c>
      <c r="C18" s="53" t="str">
        <f>'AMH Wrksht'!F18</f>
        <v>Days</v>
      </c>
      <c r="D18" s="240">
        <f>VLOOKUP(B18,'CS and Rates'!$B$1:$D$77,3,FALSE)</f>
        <v>73.400000000000006</v>
      </c>
      <c r="E18" s="96"/>
      <c r="F18" s="97">
        <f>'AMH Wrksht'!Z18</f>
        <v>0</v>
      </c>
      <c r="G18" s="98">
        <f t="shared" si="3"/>
        <v>0</v>
      </c>
      <c r="H18" s="101"/>
      <c r="I18" s="99">
        <f t="shared" si="0"/>
        <v>0</v>
      </c>
      <c r="J18" s="170" t="str">
        <f t="shared" si="1"/>
        <v>XXXXXXXXXX</v>
      </c>
      <c r="K18" s="101"/>
      <c r="L18" s="163">
        <f t="shared" si="2"/>
        <v>0</v>
      </c>
    </row>
    <row r="19" spans="1:12" x14ac:dyDescent="0.35">
      <c r="A19" s="51">
        <f>'AMH Wrksht'!A19</f>
        <v>36</v>
      </c>
      <c r="B19" s="123" t="str">
        <f>'AMH Wrksht'!B19</f>
        <v>Room &amp; Board Level 1</v>
      </c>
      <c r="C19" s="53" t="str">
        <f>'AMH Wrksht'!F19</f>
        <v>Days</v>
      </c>
      <c r="D19" s="240">
        <f>VLOOKUP(B19,'CS and Rates'!$B$1:$D$77,3,FALSE)</f>
        <v>135.07</v>
      </c>
      <c r="E19" s="96"/>
      <c r="F19" s="97">
        <f>'AMH Wrksht'!Z19</f>
        <v>0</v>
      </c>
      <c r="G19" s="98">
        <f t="shared" si="3"/>
        <v>0</v>
      </c>
      <c r="H19" s="101"/>
      <c r="I19" s="99">
        <f t="shared" si="0"/>
        <v>0</v>
      </c>
      <c r="J19" s="170" t="str">
        <f t="shared" si="1"/>
        <v>XXXXXXXXXX</v>
      </c>
      <c r="K19" s="101"/>
      <c r="L19" s="163">
        <f t="shared" si="2"/>
        <v>0</v>
      </c>
    </row>
    <row r="20" spans="1:12" x14ac:dyDescent="0.35">
      <c r="A20" s="51">
        <f>'AMH Wrksht'!A20</f>
        <v>37</v>
      </c>
      <c r="B20" s="123" t="str">
        <f>'AMH Wrksht'!B20</f>
        <v>Room &amp; Board Level 2</v>
      </c>
      <c r="C20" s="53" t="str">
        <f>'AMH Wrksht'!F20</f>
        <v>Days</v>
      </c>
      <c r="D20" s="240">
        <f>VLOOKUP(B20,'CS and Rates'!$B$1:$D$77,3,FALSE)</f>
        <v>103.72</v>
      </c>
      <c r="E20" s="96"/>
      <c r="F20" s="97">
        <f>'AMH Wrksht'!Z20</f>
        <v>0</v>
      </c>
      <c r="G20" s="98">
        <f t="shared" si="3"/>
        <v>0</v>
      </c>
      <c r="H20" s="101"/>
      <c r="I20" s="99">
        <f t="shared" si="0"/>
        <v>0</v>
      </c>
      <c r="J20" s="170" t="str">
        <f t="shared" si="1"/>
        <v>XXXXXXXXXX</v>
      </c>
      <c r="K20" s="101"/>
      <c r="L20" s="163">
        <f t="shared" si="2"/>
        <v>0</v>
      </c>
    </row>
    <row r="21" spans="1:12" x14ac:dyDescent="0.35">
      <c r="A21" s="51">
        <f>'AMH Wrksht'!A21</f>
        <v>38</v>
      </c>
      <c r="B21" s="123" t="str">
        <f>'AMH Wrksht'!B21</f>
        <v>Room &amp; Board Level 3</v>
      </c>
      <c r="C21" s="53" t="str">
        <f>'AMH Wrksht'!F21</f>
        <v>Days</v>
      </c>
      <c r="D21" s="240">
        <f>VLOOKUP(B21,'CS and Rates'!$B$1:$D$77,3,FALSE)</f>
        <v>67.849999999999994</v>
      </c>
      <c r="E21" s="96"/>
      <c r="F21" s="97">
        <f>'AMH Wrksht'!Z21</f>
        <v>0</v>
      </c>
      <c r="G21" s="98">
        <f t="shared" si="3"/>
        <v>0</v>
      </c>
      <c r="H21" s="101"/>
      <c r="I21" s="99">
        <f t="shared" si="0"/>
        <v>0</v>
      </c>
      <c r="J21" s="170" t="str">
        <f t="shared" si="1"/>
        <v>XXXXXXXXXX</v>
      </c>
      <c r="K21" s="101"/>
      <c r="L21" s="163">
        <f t="shared" si="2"/>
        <v>0</v>
      </c>
    </row>
    <row r="22" spans="1:12" x14ac:dyDescent="0.35">
      <c r="A22" s="51">
        <f>'AMH Wrksht'!A22</f>
        <v>0</v>
      </c>
      <c r="B22" s="123">
        <f>'AMH Wrksht'!B22</f>
        <v>0</v>
      </c>
      <c r="C22" s="134">
        <f>'AMH Wrksht'!F22</f>
        <v>0</v>
      </c>
      <c r="D22" s="95"/>
      <c r="E22" s="96"/>
      <c r="F22" s="97">
        <f>'AMH Wrksht'!Z22</f>
        <v>0</v>
      </c>
      <c r="G22" s="98">
        <f t="shared" si="3"/>
        <v>0</v>
      </c>
      <c r="H22" s="101"/>
      <c r="I22" s="99">
        <f t="shared" si="0"/>
        <v>0</v>
      </c>
      <c r="J22" s="170" t="str">
        <f t="shared" si="1"/>
        <v>XXXXXXXXXX</v>
      </c>
      <c r="K22" s="101"/>
      <c r="L22" s="163">
        <f t="shared" si="2"/>
        <v>0</v>
      </c>
    </row>
    <row r="23" spans="1:12" x14ac:dyDescent="0.35">
      <c r="A23" s="51">
        <f>'AMH Wrksht'!A23</f>
        <v>0</v>
      </c>
      <c r="B23" s="123">
        <f>'AMH Wrksht'!B23</f>
        <v>0</v>
      </c>
      <c r="C23" s="134">
        <f>'AMH Wrksht'!F23</f>
        <v>0</v>
      </c>
      <c r="D23" s="95"/>
      <c r="E23" s="96"/>
      <c r="F23" s="97">
        <f>'AMH Wrksht'!Z23</f>
        <v>0</v>
      </c>
      <c r="G23" s="98">
        <f t="shared" si="3"/>
        <v>0</v>
      </c>
      <c r="H23" s="101"/>
      <c r="I23" s="99">
        <f t="shared" si="0"/>
        <v>0</v>
      </c>
      <c r="J23" s="170" t="str">
        <f t="shared" si="1"/>
        <v>XXXXXXXXXX</v>
      </c>
      <c r="K23" s="101"/>
      <c r="L23" s="163">
        <f t="shared" si="2"/>
        <v>0</v>
      </c>
    </row>
    <row r="24" spans="1:12" ht="6.75" customHeight="1" x14ac:dyDescent="0.35">
      <c r="A24" s="62"/>
      <c r="B24" s="63"/>
      <c r="C24" s="63"/>
      <c r="D24" s="64"/>
      <c r="J24" s="102"/>
    </row>
    <row r="25" spans="1:12" ht="15" customHeight="1" x14ac:dyDescent="0.35">
      <c r="A25" s="77"/>
      <c r="B25" s="77"/>
      <c r="C25" s="48"/>
      <c r="D25" s="77"/>
      <c r="E25" s="110"/>
      <c r="F25" s="124"/>
      <c r="K25" s="125"/>
      <c r="L25" s="112"/>
    </row>
    <row r="26" spans="1:12" ht="15" customHeight="1" x14ac:dyDescent="0.35">
      <c r="A26" s="77"/>
      <c r="B26" s="77"/>
      <c r="C26" s="48"/>
      <c r="D26" s="77"/>
      <c r="E26" s="110"/>
      <c r="K26" s="125"/>
      <c r="L26" s="112"/>
    </row>
    <row r="27" spans="1:12" ht="16.5" customHeight="1" x14ac:dyDescent="0.35">
      <c r="A27" s="49"/>
      <c r="B27" s="50" t="s">
        <v>395</v>
      </c>
      <c r="C27" s="63"/>
      <c r="D27" s="64"/>
    </row>
    <row r="28" spans="1:12" x14ac:dyDescent="0.35">
      <c r="A28" s="51">
        <f>'AMH Wrksht'!A28</f>
        <v>29</v>
      </c>
      <c r="B28" s="123" t="str">
        <f>'AMH Wrksht'!B28</f>
        <v>Aftercare -  Individual</v>
      </c>
      <c r="C28" s="53" t="str">
        <f>'AMH Wrksht'!F28</f>
        <v>Hours</v>
      </c>
      <c r="D28" s="240">
        <f>VLOOKUP(B28,'CS and Rates'!$B$1:$D$77,3,FALSE)</f>
        <v>62.57</v>
      </c>
      <c r="E28" s="96"/>
      <c r="F28" s="97">
        <f>'AMH Wrksht'!Z28</f>
        <v>0</v>
      </c>
      <c r="G28" s="98">
        <f t="shared" ref="G28:G50" si="4">D28*F28</f>
        <v>0</v>
      </c>
      <c r="H28" s="101"/>
      <c r="I28" s="99">
        <f t="shared" ref="I28:I34" si="5">ROUND(G28-H28,2)</f>
        <v>0</v>
      </c>
      <c r="J28" s="170" t="str">
        <f t="shared" ref="J28:J34" si="6">IF(E28="","XXXXXXXXXX",ROUND(E28-H28,2))</f>
        <v>XXXXXXXXXX</v>
      </c>
      <c r="K28" s="101"/>
      <c r="L28" s="163">
        <f t="shared" ref="L28:L34" si="7">IF(D28="",0,IF(D28=0,0,K28/D28))</f>
        <v>0</v>
      </c>
    </row>
    <row r="29" spans="1:12" x14ac:dyDescent="0.35">
      <c r="A29" s="51">
        <f>'AMH Wrksht'!A29</f>
        <v>43</v>
      </c>
      <c r="B29" s="123" t="str">
        <f>'AMH Wrksht'!B29</f>
        <v>Aftercare - Group</v>
      </c>
      <c r="C29" s="53" t="str">
        <f>'AMH Wrksht'!F29</f>
        <v>Hours</v>
      </c>
      <c r="D29" s="240">
        <f>VLOOKUP(B29,'CS and Rates'!$B$1:$D$77,3,FALSE)</f>
        <v>15.64</v>
      </c>
      <c r="E29" s="96"/>
      <c r="F29" s="97">
        <f>'AMH Wrksht'!Z29</f>
        <v>0</v>
      </c>
      <c r="G29" s="98">
        <f t="shared" si="4"/>
        <v>0</v>
      </c>
      <c r="H29" s="101"/>
      <c r="I29" s="99">
        <f t="shared" si="5"/>
        <v>0</v>
      </c>
      <c r="J29" s="170" t="str">
        <f t="shared" si="6"/>
        <v>XXXXXXXXXX</v>
      </c>
      <c r="K29" s="101"/>
      <c r="L29" s="163">
        <f t="shared" si="7"/>
        <v>0</v>
      </c>
    </row>
    <row r="30" spans="1:12" x14ac:dyDescent="0.35">
      <c r="A30" s="51">
        <f>'AMH Wrksht'!A30</f>
        <v>1</v>
      </c>
      <c r="B30" s="123" t="str">
        <f>'AMH Wrksht'!B30</f>
        <v>Assessment</v>
      </c>
      <c r="C30" s="53" t="str">
        <f>'AMH Wrksht'!F30</f>
        <v>Hours</v>
      </c>
      <c r="D30" s="240">
        <f>VLOOKUP(B30,'CS and Rates'!$B$1:$D$77,3,FALSE)</f>
        <v>89.4</v>
      </c>
      <c r="E30" s="96"/>
      <c r="F30" s="97">
        <f>'AMH Wrksht'!Z30</f>
        <v>0</v>
      </c>
      <c r="G30" s="98">
        <f t="shared" si="4"/>
        <v>0</v>
      </c>
      <c r="H30" s="101"/>
      <c r="I30" s="99">
        <f t="shared" si="5"/>
        <v>0</v>
      </c>
      <c r="J30" s="170" t="str">
        <f t="shared" si="6"/>
        <v>XXXXXXXXXX</v>
      </c>
      <c r="K30" s="101"/>
      <c r="L30" s="163">
        <f t="shared" si="7"/>
        <v>0</v>
      </c>
    </row>
    <row r="31" spans="1:12" x14ac:dyDescent="0.35">
      <c r="A31" s="51">
        <f>'AMH Wrksht'!A31</f>
        <v>2</v>
      </c>
      <c r="B31" s="123" t="str">
        <f>'AMH Wrksht'!B31</f>
        <v>Case Management</v>
      </c>
      <c r="C31" s="53" t="str">
        <f>'AMH Wrksht'!F31</f>
        <v>Hours</v>
      </c>
      <c r="D31" s="240">
        <f>VLOOKUP(B31,'CS and Rates'!$B$1:$D$77,3,FALSE)</f>
        <v>71.12</v>
      </c>
      <c r="E31" s="96"/>
      <c r="F31" s="97">
        <f>'AMH Wrksht'!Z31</f>
        <v>0</v>
      </c>
      <c r="G31" s="98">
        <f t="shared" si="4"/>
        <v>0</v>
      </c>
      <c r="H31" s="101"/>
      <c r="I31" s="99">
        <f t="shared" si="5"/>
        <v>0</v>
      </c>
      <c r="J31" s="170" t="str">
        <f t="shared" si="6"/>
        <v>XXXXXXXXXX</v>
      </c>
      <c r="K31" s="101"/>
      <c r="L31" s="163">
        <f t="shared" si="7"/>
        <v>0</v>
      </c>
    </row>
    <row r="32" spans="1:12" x14ac:dyDescent="0.35">
      <c r="A32" s="51">
        <f>'AMH Wrksht'!A34</f>
        <v>4</v>
      </c>
      <c r="B32" s="123" t="str">
        <f>'AMH Wrksht'!B34</f>
        <v>Crisis Support/Emergency - Non-Client Specific</v>
      </c>
      <c r="C32" s="53" t="str">
        <f>'AMH Wrksht'!F34</f>
        <v>Hours</v>
      </c>
      <c r="D32" s="240">
        <f>VLOOKUP(B32,'CS and Rates'!$B$1:$D$77,3,FALSE)</f>
        <v>66.34</v>
      </c>
      <c r="E32" s="96"/>
      <c r="F32" s="97">
        <f>'AMH Wrksht'!Z34</f>
        <v>0</v>
      </c>
      <c r="G32" s="98">
        <f t="shared" si="4"/>
        <v>0</v>
      </c>
      <c r="H32" s="101"/>
      <c r="I32" s="99">
        <f t="shared" si="5"/>
        <v>0</v>
      </c>
      <c r="J32" s="170" t="str">
        <f t="shared" si="6"/>
        <v>XXXXXXXXXX</v>
      </c>
      <c r="K32" s="101"/>
      <c r="L32" s="163">
        <f t="shared" si="7"/>
        <v>0</v>
      </c>
    </row>
    <row r="33" spans="1:12" x14ac:dyDescent="0.35">
      <c r="A33" s="51">
        <f>'AMH Wrksht'!A35</f>
        <v>5</v>
      </c>
      <c r="B33" s="123" t="str">
        <f>'AMH Wrksht'!B35</f>
        <v>Day Care Services</v>
      </c>
      <c r="C33" s="53" t="str">
        <f>'AMH Wrksht'!F35</f>
        <v>Hours</v>
      </c>
      <c r="D33" s="240">
        <f>VLOOKUP(B33,'CS and Rates'!$B$1:$D$77,3,FALSE)</f>
        <v>52.42</v>
      </c>
      <c r="E33" s="96"/>
      <c r="F33" s="97">
        <f>'AMH Wrksht'!Z35</f>
        <v>0</v>
      </c>
      <c r="G33" s="98">
        <f t="shared" si="4"/>
        <v>0</v>
      </c>
      <c r="H33" s="101"/>
      <c r="I33" s="99">
        <f t="shared" si="5"/>
        <v>0</v>
      </c>
      <c r="J33" s="170" t="str">
        <f t="shared" si="6"/>
        <v>XXXXXXXXXX</v>
      </c>
      <c r="K33" s="101"/>
      <c r="L33" s="163">
        <f t="shared" si="7"/>
        <v>0</v>
      </c>
    </row>
    <row r="34" spans="1:12" x14ac:dyDescent="0.35">
      <c r="A34" s="51">
        <f>'AMH Wrksht'!A36</f>
        <v>6</v>
      </c>
      <c r="B34" s="123" t="str">
        <f>'AMH Wrksht'!B36</f>
        <v>Day Treatment</v>
      </c>
      <c r="C34" s="53" t="str">
        <f>'AMH Wrksht'!F36</f>
        <v>Hours</v>
      </c>
      <c r="D34" s="240">
        <f>VLOOKUP(B34,'CS and Rates'!$B$1:$D$77,3,FALSE)</f>
        <v>52.42</v>
      </c>
      <c r="E34" s="96"/>
      <c r="F34" s="97">
        <f>'AMH Wrksht'!Z36</f>
        <v>0</v>
      </c>
      <c r="G34" s="98">
        <f t="shared" si="4"/>
        <v>0</v>
      </c>
      <c r="H34" s="101"/>
      <c r="I34" s="99">
        <f t="shared" si="5"/>
        <v>0</v>
      </c>
      <c r="J34" s="170" t="str">
        <f t="shared" si="6"/>
        <v>XXXXXXXXXX</v>
      </c>
      <c r="K34" s="101"/>
      <c r="L34" s="163">
        <f t="shared" si="7"/>
        <v>0</v>
      </c>
    </row>
    <row r="35" spans="1:12" x14ac:dyDescent="0.35">
      <c r="A35" s="51">
        <f>'AMH Wrksht'!A38</f>
        <v>28</v>
      </c>
      <c r="B35" s="123" t="str">
        <f>'AMH Wrksht'!B38</f>
        <v>Incidental Expenses</v>
      </c>
      <c r="C35" s="53" t="str">
        <f>'AMH Wrksht'!F38</f>
        <v>1 Unit = $1.00</v>
      </c>
      <c r="D35" s="240">
        <f>VLOOKUP(B35,'CS and Rates'!$B$1:$D$77,3,FALSE)</f>
        <v>1</v>
      </c>
      <c r="E35" s="96"/>
      <c r="F35" s="97">
        <f>'AMH Wrksht'!Z38</f>
        <v>0</v>
      </c>
      <c r="G35" s="98">
        <f t="shared" si="4"/>
        <v>0</v>
      </c>
      <c r="H35" s="101"/>
      <c r="I35" s="99">
        <f>ROUND(G35-H35,2)</f>
        <v>0</v>
      </c>
      <c r="J35" s="170" t="str">
        <f t="shared" ref="J35:J39" si="8">IF(E35="","XXXXXXXXXX",ROUND(E35-H35,2))</f>
        <v>XXXXXXXXXX</v>
      </c>
      <c r="K35" s="101"/>
      <c r="L35" s="163">
        <f>IF(D35="",0,IF(D35=0,0,K35/D35))</f>
        <v>0</v>
      </c>
    </row>
    <row r="36" spans="1:12" x14ac:dyDescent="0.35">
      <c r="A36" s="51">
        <f>'AMH Wrksht'!A40</f>
        <v>8</v>
      </c>
      <c r="B36" s="123" t="str">
        <f>'AMH Wrksht'!B40</f>
        <v>In-Home &amp; On Site</v>
      </c>
      <c r="C36" s="53" t="str">
        <f>'AMH Wrksht'!F40</f>
        <v>Hours</v>
      </c>
      <c r="D36" s="240">
        <f>VLOOKUP(B36,'CS and Rates'!$B$1:$D$77,3,FALSE)</f>
        <v>84.53</v>
      </c>
      <c r="E36" s="96"/>
      <c r="F36" s="97">
        <f>'AMH Wrksht'!Z40</f>
        <v>0</v>
      </c>
      <c r="G36" s="98">
        <f t="shared" si="4"/>
        <v>0</v>
      </c>
      <c r="H36" s="101"/>
      <c r="I36" s="99">
        <f>ROUND(G36-H36,2)</f>
        <v>0</v>
      </c>
      <c r="J36" s="170" t="str">
        <f t="shared" si="8"/>
        <v>XXXXXXXXXX</v>
      </c>
      <c r="K36" s="101"/>
      <c r="L36" s="163">
        <f>IF(D36="",0,IF(D36=0,0,K36/D36))</f>
        <v>0</v>
      </c>
    </row>
    <row r="37" spans="1:12" x14ac:dyDescent="0.35">
      <c r="A37" s="51">
        <f>'AMH Wrksht'!A41</f>
        <v>10</v>
      </c>
      <c r="B37" s="123" t="str">
        <f>'AMH Wrksht'!B41</f>
        <v>Intensive Case Management</v>
      </c>
      <c r="C37" s="53" t="str">
        <f>'AMH Wrksht'!F41</f>
        <v>Hours</v>
      </c>
      <c r="D37" s="240">
        <f>VLOOKUP(B37,'CS and Rates'!$B$1:$D$77,3,FALSE)</f>
        <v>0</v>
      </c>
      <c r="E37" s="96"/>
      <c r="F37" s="97">
        <f>'AMH Wrksht'!Z41</f>
        <v>0</v>
      </c>
      <c r="G37" s="98">
        <f t="shared" si="4"/>
        <v>0</v>
      </c>
      <c r="H37" s="101"/>
      <c r="I37" s="99">
        <f>ROUND(G37-H37,2)</f>
        <v>0</v>
      </c>
      <c r="J37" s="170" t="str">
        <f t="shared" si="8"/>
        <v>XXXXXXXXXX</v>
      </c>
      <c r="K37" s="101"/>
      <c r="L37" s="163">
        <f>IF(D37="",0,IF(D37=0,0,K37/D37))</f>
        <v>0</v>
      </c>
    </row>
    <row r="38" spans="1:12" x14ac:dyDescent="0.35">
      <c r="A38" s="51">
        <f>'AMH Wrksht'!A42</f>
        <v>42</v>
      </c>
      <c r="B38" s="123" t="str">
        <f>'AMH Wrksht'!B42</f>
        <v>Intervention - Group</v>
      </c>
      <c r="C38" s="53" t="str">
        <f>'AMH Wrksht'!F42</f>
        <v>Hours</v>
      </c>
      <c r="D38" s="240">
        <f>VLOOKUP(B38,'CS and Rates'!$B$1:$D$77,3,FALSE)</f>
        <v>18.62</v>
      </c>
      <c r="E38" s="96"/>
      <c r="F38" s="97">
        <f>'AMH Wrksht'!Z42</f>
        <v>0</v>
      </c>
      <c r="G38" s="98">
        <f t="shared" si="4"/>
        <v>0</v>
      </c>
      <c r="H38" s="101"/>
      <c r="I38" s="99">
        <f>ROUND(G38-H38,2)</f>
        <v>0</v>
      </c>
      <c r="J38" s="170" t="str">
        <f t="shared" si="8"/>
        <v>XXXXXXXXXX</v>
      </c>
      <c r="K38" s="101"/>
      <c r="L38" s="163">
        <f>IF(D38="",0,IF(D38=0,0,K38/D38))</f>
        <v>0</v>
      </c>
    </row>
    <row r="39" spans="1:12" x14ac:dyDescent="0.35">
      <c r="A39" s="51">
        <f>'AMH Wrksht'!A43</f>
        <v>11</v>
      </c>
      <c r="B39" s="123" t="str">
        <f>'AMH Wrksht'!B43</f>
        <v>Intervention - Individual</v>
      </c>
      <c r="C39" s="53" t="str">
        <f>'AMH Wrksht'!F43</f>
        <v>Hours</v>
      </c>
      <c r="D39" s="240">
        <f>VLOOKUP(B39,'CS and Rates'!$B$1:$D$77,3,FALSE)</f>
        <v>74.48</v>
      </c>
      <c r="E39" s="96"/>
      <c r="F39" s="97">
        <f>'AMH Wrksht'!Z43</f>
        <v>0</v>
      </c>
      <c r="G39" s="98">
        <f t="shared" si="4"/>
        <v>0</v>
      </c>
      <c r="H39" s="101"/>
      <c r="I39" s="99">
        <f>ROUND(G39-H39,2)</f>
        <v>0</v>
      </c>
      <c r="J39" s="170" t="str">
        <f t="shared" si="8"/>
        <v>XXXXXXXXXX</v>
      </c>
      <c r="K39" s="101"/>
      <c r="L39" s="163">
        <f>IF(D39="",0,IF(D39=0,0,K39/D39))</f>
        <v>0</v>
      </c>
    </row>
    <row r="40" spans="1:12" x14ac:dyDescent="0.35">
      <c r="A40" s="51">
        <f>'AMH Wrksht'!A47</f>
        <v>35</v>
      </c>
      <c r="B40" s="123" t="str">
        <f>'AMH Wrksht'!B47</f>
        <v>Outpatient - Group</v>
      </c>
      <c r="C40" s="53" t="str">
        <f>'AMH Wrksht'!F47</f>
        <v>Hours</v>
      </c>
      <c r="D40" s="240">
        <f>VLOOKUP(B40,'CS and Rates'!$B$1:$D$77,3,FALSE)</f>
        <v>22.44</v>
      </c>
      <c r="E40" s="96"/>
      <c r="F40" s="97">
        <f>'AMH Wrksht'!Z47</f>
        <v>0</v>
      </c>
      <c r="G40" s="98">
        <f t="shared" si="4"/>
        <v>0</v>
      </c>
      <c r="H40" s="101"/>
      <c r="I40" s="99">
        <f t="shared" ref="I40:I46" si="9">ROUND(G40-H40,2)</f>
        <v>0</v>
      </c>
      <c r="J40" s="170" t="str">
        <f t="shared" ref="J40:J46" si="10">IF(E40="","XXXXXXXXXX",ROUND(E40-H40,2))</f>
        <v>XXXXXXXXXX</v>
      </c>
      <c r="K40" s="101"/>
      <c r="L40" s="163">
        <f t="shared" ref="L40:L48" si="11">IF(D40="",0,IF(D40=0,0,K40/D40))</f>
        <v>0</v>
      </c>
    </row>
    <row r="41" spans="1:12" x14ac:dyDescent="0.35">
      <c r="A41" s="51">
        <f>'AMH Wrksht'!A48</f>
        <v>14</v>
      </c>
      <c r="B41" s="123" t="str">
        <f>'AMH Wrksht'!B48</f>
        <v>Outpatient - Individual</v>
      </c>
      <c r="C41" s="53" t="str">
        <f>'AMH Wrksht'!F48</f>
        <v>Hours</v>
      </c>
      <c r="D41" s="240">
        <f>VLOOKUP(B41,'CS and Rates'!$B$1:$D$77,3,FALSE)</f>
        <v>89.76</v>
      </c>
      <c r="E41" s="96"/>
      <c r="F41" s="97">
        <f>'AMH Wrksht'!Z48</f>
        <v>0</v>
      </c>
      <c r="G41" s="98">
        <f t="shared" si="4"/>
        <v>0</v>
      </c>
      <c r="H41" s="101"/>
      <c r="I41" s="99">
        <f t="shared" si="9"/>
        <v>0</v>
      </c>
      <c r="J41" s="170" t="str">
        <f t="shared" si="10"/>
        <v>XXXXXXXXXX</v>
      </c>
      <c r="K41" s="101"/>
      <c r="L41" s="163">
        <f t="shared" si="11"/>
        <v>0</v>
      </c>
    </row>
    <row r="42" spans="1:12" x14ac:dyDescent="0.35">
      <c r="A42" s="51">
        <f>'AMH Wrksht'!A49</f>
        <v>15</v>
      </c>
      <c r="B42" s="123" t="str">
        <f>'AMH Wrksht'!B49</f>
        <v>Outreach (Client Specific)</v>
      </c>
      <c r="C42" s="53" t="str">
        <f>'AMH Wrksht'!F49</f>
        <v>Hours</v>
      </c>
      <c r="D42" s="240">
        <f>VLOOKUP(B42,'CS and Rates'!$B$1:$D$77,3,FALSE)</f>
        <v>57.62</v>
      </c>
      <c r="E42" s="96"/>
      <c r="F42" s="97">
        <f>'AMH Wrksht'!Z49</f>
        <v>0</v>
      </c>
      <c r="G42" s="98">
        <f t="shared" si="4"/>
        <v>0</v>
      </c>
      <c r="H42" s="101"/>
      <c r="I42" s="99">
        <f t="shared" si="9"/>
        <v>0</v>
      </c>
      <c r="J42" s="170" t="str">
        <f t="shared" si="10"/>
        <v>XXXXXXXXXX</v>
      </c>
      <c r="K42" s="101"/>
      <c r="L42" s="163">
        <f t="shared" si="11"/>
        <v>0</v>
      </c>
    </row>
    <row r="43" spans="1:12" x14ac:dyDescent="0.35">
      <c r="A43" s="51">
        <f>'AMH Wrksht'!A50</f>
        <v>15</v>
      </c>
      <c r="B43" s="123" t="str">
        <f>'AMH Wrksht'!B50</f>
        <v>Outreach (Non-Client Specific)</v>
      </c>
      <c r="C43" s="53" t="str">
        <f>'AMH Wrksht'!F50</f>
        <v>Hours</v>
      </c>
      <c r="D43" s="240">
        <f>VLOOKUP(B43,'CS and Rates'!$B$1:$D$77,3,FALSE)</f>
        <v>57.62</v>
      </c>
      <c r="E43" s="191"/>
      <c r="F43" s="97">
        <f>'AMH Wrksht'!Z50</f>
        <v>0</v>
      </c>
      <c r="G43" s="168">
        <f t="shared" ref="G43" si="12">D43*F43</f>
        <v>0</v>
      </c>
      <c r="H43" s="193"/>
      <c r="I43" s="169">
        <f t="shared" si="9"/>
        <v>0</v>
      </c>
      <c r="J43" s="192" t="str">
        <f t="shared" ref="J43" si="13">IF(E43="","XXXXXXXXXX",ROUND(E43-H43,2))</f>
        <v>XXXXXXXXXX</v>
      </c>
      <c r="K43" s="193"/>
      <c r="L43" s="163">
        <f t="shared" si="11"/>
        <v>0</v>
      </c>
    </row>
    <row r="44" spans="1:12" x14ac:dyDescent="0.35">
      <c r="A44" s="51">
        <f>'AMH Wrksht'!A51</f>
        <v>47</v>
      </c>
      <c r="B44" s="123" t="str">
        <f>'AMH Wrksht'!B51</f>
        <v>Recovery Support - Group</v>
      </c>
      <c r="C44" s="53" t="str">
        <f>'AMH Wrksht'!F51</f>
        <v>Hours</v>
      </c>
      <c r="D44" s="240">
        <f>VLOOKUP(B44,'CS and Rates'!$B$1:$D$77,3,FALSE)</f>
        <v>15.1</v>
      </c>
      <c r="E44" s="96"/>
      <c r="F44" s="97">
        <f>'AMH Wrksht'!Z51</f>
        <v>0</v>
      </c>
      <c r="G44" s="98">
        <f t="shared" si="4"/>
        <v>0</v>
      </c>
      <c r="H44" s="101"/>
      <c r="I44" s="99">
        <f t="shared" si="9"/>
        <v>0</v>
      </c>
      <c r="J44" s="170" t="str">
        <f t="shared" si="10"/>
        <v>XXXXXXXXXX</v>
      </c>
      <c r="K44" s="101"/>
      <c r="L44" s="163">
        <f t="shared" si="11"/>
        <v>0</v>
      </c>
    </row>
    <row r="45" spans="1:12" x14ac:dyDescent="0.35">
      <c r="A45" s="51">
        <f>'AMH Wrksht'!A52</f>
        <v>46</v>
      </c>
      <c r="B45" s="123" t="str">
        <f>'AMH Wrksht'!B52</f>
        <v>Recovery Support - Individual</v>
      </c>
      <c r="C45" s="53" t="str">
        <f>'AMH Wrksht'!F52</f>
        <v>Hours</v>
      </c>
      <c r="D45" s="240">
        <f>VLOOKUP(B45,'CS and Rates'!$B$1:$D$77,3,FALSE)</f>
        <v>60.41</v>
      </c>
      <c r="E45" s="96"/>
      <c r="F45" s="97">
        <f>'AMH Wrksht'!Z52</f>
        <v>0</v>
      </c>
      <c r="G45" s="98">
        <f t="shared" si="4"/>
        <v>0</v>
      </c>
      <c r="H45" s="101"/>
      <c r="I45" s="99">
        <f t="shared" si="9"/>
        <v>0</v>
      </c>
      <c r="J45" s="170" t="str">
        <f t="shared" si="10"/>
        <v>XXXXXXXXXX</v>
      </c>
      <c r="K45" s="101"/>
      <c r="L45" s="163">
        <f t="shared" si="11"/>
        <v>0</v>
      </c>
    </row>
    <row r="46" spans="1:12" x14ac:dyDescent="0.35">
      <c r="A46" s="51">
        <f>'AMH Wrksht'!A53</f>
        <v>22</v>
      </c>
      <c r="B46" s="123" t="str">
        <f>'AMH Wrksht'!B53</f>
        <v>Respite Services</v>
      </c>
      <c r="C46" s="53" t="str">
        <f>'AMH Wrksht'!F53</f>
        <v>Hours</v>
      </c>
      <c r="D46" s="240">
        <f>VLOOKUP(B46,'CS and Rates'!$B$1:$D$77,3,FALSE)</f>
        <v>0</v>
      </c>
      <c r="E46" s="96"/>
      <c r="F46" s="97">
        <f>'AMH Wrksht'!Z53</f>
        <v>0</v>
      </c>
      <c r="G46" s="98">
        <f t="shared" si="4"/>
        <v>0</v>
      </c>
      <c r="H46" s="101"/>
      <c r="I46" s="99">
        <f t="shared" si="9"/>
        <v>0</v>
      </c>
      <c r="J46" s="170" t="str">
        <f t="shared" si="10"/>
        <v>XXXXXXXXXX</v>
      </c>
      <c r="K46" s="101"/>
      <c r="L46" s="163">
        <f t="shared" si="11"/>
        <v>0</v>
      </c>
    </row>
    <row r="47" spans="1:12" x14ac:dyDescent="0.35">
      <c r="A47" s="51">
        <f>'AMH Wrksht'!A54</f>
        <v>25</v>
      </c>
      <c r="B47" s="123" t="str">
        <f>'AMH Wrksht'!B54</f>
        <v>Supported Employment</v>
      </c>
      <c r="C47" s="53" t="str">
        <f>'AMH Wrksht'!F54</f>
        <v>Hours</v>
      </c>
      <c r="D47" s="240">
        <f>VLOOKUP(B47,'CS and Rates'!$B$1:$D$77,3,FALSE)</f>
        <v>67.62</v>
      </c>
      <c r="E47" s="96"/>
      <c r="F47" s="97">
        <f>'AMH Wrksht'!Z54</f>
        <v>0</v>
      </c>
      <c r="G47" s="98">
        <f t="shared" si="4"/>
        <v>0</v>
      </c>
      <c r="H47" s="101"/>
      <c r="I47" s="99">
        <f>ROUND(G47-H47,2)</f>
        <v>0</v>
      </c>
      <c r="J47" s="170" t="str">
        <f t="shared" ref="J47:J48" si="14">IF(E47="","XXXXXXXXXX",ROUND(E47-H47,2))</f>
        <v>XXXXXXXXXX</v>
      </c>
      <c r="K47" s="101"/>
      <c r="L47" s="163">
        <f t="shared" si="11"/>
        <v>0</v>
      </c>
    </row>
    <row r="48" spans="1:12" x14ac:dyDescent="0.35">
      <c r="A48" s="51">
        <f>'AMH Wrksht'!A55</f>
        <v>26</v>
      </c>
      <c r="B48" s="123" t="str">
        <f>'AMH Wrksht'!B55</f>
        <v>Supportive Housing/Living</v>
      </c>
      <c r="C48" s="53" t="str">
        <f>'AMH Wrksht'!F55</f>
        <v>Hours</v>
      </c>
      <c r="D48" s="240">
        <f>VLOOKUP(B48,'CS and Rates'!$B$1:$D$77,3,FALSE)</f>
        <v>70.38</v>
      </c>
      <c r="E48" s="96"/>
      <c r="F48" s="97">
        <f>'AMH Wrksht'!Z55</f>
        <v>0</v>
      </c>
      <c r="G48" s="98">
        <f t="shared" si="4"/>
        <v>0</v>
      </c>
      <c r="H48" s="101"/>
      <c r="I48" s="99">
        <f>ROUND(G48-H48,2)</f>
        <v>0</v>
      </c>
      <c r="J48" s="170" t="str">
        <f t="shared" si="14"/>
        <v>XXXXXXXXXX</v>
      </c>
      <c r="K48" s="101"/>
      <c r="L48" s="163">
        <f t="shared" si="11"/>
        <v>0</v>
      </c>
    </row>
    <row r="49" spans="1:12" x14ac:dyDescent="0.35">
      <c r="A49" s="51">
        <f>'AMH Wrksht'!A65</f>
        <v>0</v>
      </c>
      <c r="B49" s="123">
        <f>'AMH Wrksht'!B65</f>
        <v>0</v>
      </c>
      <c r="C49" s="134">
        <f>'AMH Wrksht'!F65</f>
        <v>0</v>
      </c>
      <c r="D49" s="95"/>
      <c r="E49" s="96"/>
      <c r="F49" s="97">
        <f>'AMH Wrksht'!Z65</f>
        <v>0</v>
      </c>
      <c r="G49" s="98">
        <f t="shared" si="4"/>
        <v>0</v>
      </c>
      <c r="H49" s="101"/>
      <c r="I49" s="99">
        <f>ROUND(G49-H49,2)</f>
        <v>0</v>
      </c>
      <c r="J49" s="170" t="str">
        <f t="shared" ref="J49:J50" si="15">IF(E49="","XXXXXXXXXX",ROUND(E49-H49,2))</f>
        <v>XXXXXXXXXX</v>
      </c>
      <c r="K49" s="101"/>
      <c r="L49" s="163">
        <f>IF(D49="",0,IF(D49=0,0,K49/D49))</f>
        <v>0</v>
      </c>
    </row>
    <row r="50" spans="1:12" x14ac:dyDescent="0.35">
      <c r="A50" s="51">
        <f>'AMH Wrksht'!A66</f>
        <v>0</v>
      </c>
      <c r="B50" s="123">
        <f>'AMH Wrksht'!B66</f>
        <v>0</v>
      </c>
      <c r="C50" s="134">
        <f>'AMH Wrksht'!F66</f>
        <v>0</v>
      </c>
      <c r="D50" s="95"/>
      <c r="E50" s="96"/>
      <c r="F50" s="97">
        <f>'AMH Wrksht'!Z66</f>
        <v>0</v>
      </c>
      <c r="G50" s="98">
        <f t="shared" si="4"/>
        <v>0</v>
      </c>
      <c r="H50" s="101"/>
      <c r="I50" s="99">
        <f>ROUND(G50-H50,2)</f>
        <v>0</v>
      </c>
      <c r="J50" s="170" t="str">
        <f t="shared" si="15"/>
        <v>XXXXXXXXXX</v>
      </c>
      <c r="K50" s="101"/>
      <c r="L50" s="163">
        <f>IF(D50="",0,IF(D50=0,0,K50/D50))</f>
        <v>0</v>
      </c>
    </row>
    <row r="51" spans="1:12" ht="6.75" customHeight="1" x14ac:dyDescent="0.35">
      <c r="A51" s="62"/>
      <c r="B51" s="63"/>
      <c r="C51" s="63"/>
      <c r="D51" s="64"/>
      <c r="J51" s="102"/>
    </row>
    <row r="52" spans="1:12" s="129" customFormat="1" ht="15" customHeight="1" x14ac:dyDescent="0.35">
      <c r="A52" s="49"/>
      <c r="B52" s="50"/>
      <c r="C52" s="50"/>
      <c r="D52" s="113"/>
      <c r="E52" s="126"/>
      <c r="F52" s="127"/>
      <c r="G52" s="127"/>
      <c r="H52" s="127"/>
      <c r="I52" s="127"/>
      <c r="J52" s="128"/>
      <c r="K52" s="127"/>
      <c r="L52" s="127"/>
    </row>
    <row r="53" spans="1:12" s="129" customFormat="1" ht="15" customHeight="1" x14ac:dyDescent="0.35">
      <c r="A53" s="77"/>
      <c r="B53" s="77"/>
      <c r="C53" s="48"/>
      <c r="D53" s="77"/>
      <c r="E53" s="130"/>
      <c r="K53" s="131"/>
      <c r="L53" s="132"/>
    </row>
    <row r="54" spans="1:12" ht="16.5" customHeight="1" x14ac:dyDescent="0.35">
      <c r="A54" s="49"/>
      <c r="B54" s="50" t="s">
        <v>396</v>
      </c>
      <c r="C54" s="63"/>
      <c r="D54" s="64"/>
    </row>
    <row r="55" spans="1:12" x14ac:dyDescent="0.35">
      <c r="A55" s="51">
        <f>'AMH Wrksht'!A73</f>
        <v>4</v>
      </c>
      <c r="B55" s="123" t="str">
        <f>'AMH Wrksht'!B73</f>
        <v>Crisis Support/Emergency - Client Specific</v>
      </c>
      <c r="C55" s="53" t="str">
        <f>'AMH Wrksht'!F73</f>
        <v>Hours</v>
      </c>
      <c r="D55" s="240">
        <f>VLOOKUP(B55,'CS and Rates'!$B$1:$D$77,3,FALSE)</f>
        <v>66.34</v>
      </c>
      <c r="E55" s="96"/>
      <c r="F55" s="97">
        <f>'AMH Wrksht'!Z73</f>
        <v>0</v>
      </c>
      <c r="G55" s="98">
        <f t="shared" ref="G55:G58" si="16">D55*F55</f>
        <v>0</v>
      </c>
      <c r="H55" s="101"/>
      <c r="I55" s="99">
        <f>ROUND(G55-H55,2)</f>
        <v>0</v>
      </c>
      <c r="J55" s="170" t="str">
        <f t="shared" ref="J55:J56" si="17">IF(E55="","XXXXXXXXXX",ROUND(E55-H55,2))</f>
        <v>XXXXXXXXXX</v>
      </c>
      <c r="K55" s="101"/>
      <c r="L55" s="163">
        <f>IF(D55="",0,IF(D55=0,0,K55/D55))</f>
        <v>0</v>
      </c>
    </row>
    <row r="56" spans="1:12" x14ac:dyDescent="0.35">
      <c r="A56" s="51">
        <f>'AMH Wrksht'!A74</f>
        <v>4</v>
      </c>
      <c r="B56" s="123" t="str">
        <f>'AMH Wrksht'!B74</f>
        <v>Crisis Support/Emergency - Non-Client Specific</v>
      </c>
      <c r="C56" s="53" t="str">
        <f>'AMH Wrksht'!F74</f>
        <v>Hours</v>
      </c>
      <c r="D56" s="240">
        <f>VLOOKUP(B56,'CS and Rates'!$B$1:$D$77,3,FALSE)</f>
        <v>66.34</v>
      </c>
      <c r="E56" s="96"/>
      <c r="F56" s="97">
        <f>'AMH Wrksht'!Z74</f>
        <v>0</v>
      </c>
      <c r="G56" s="98">
        <f t="shared" si="16"/>
        <v>0</v>
      </c>
      <c r="H56" s="101"/>
      <c r="I56" s="99">
        <f>ROUND(G56-H56,2)</f>
        <v>0</v>
      </c>
      <c r="J56" s="170" t="str">
        <f t="shared" si="17"/>
        <v>XXXXXXXXXX</v>
      </c>
      <c r="K56" s="101"/>
      <c r="L56" s="163">
        <f>IF(D56="",0,IF(D56=0,0,K56/D56))</f>
        <v>0</v>
      </c>
    </row>
    <row r="57" spans="1:12" x14ac:dyDescent="0.35">
      <c r="A57" s="51">
        <f>'AMH Wrksht'!A77</f>
        <v>0</v>
      </c>
      <c r="B57" s="123">
        <f>'AMH Wrksht'!B77</f>
        <v>0</v>
      </c>
      <c r="C57" s="134">
        <f>'AMH Wrksht'!F77</f>
        <v>0</v>
      </c>
      <c r="D57" s="95"/>
      <c r="E57" s="96"/>
      <c r="F57" s="97">
        <f>'AMH Wrksht'!Z77</f>
        <v>0</v>
      </c>
      <c r="G57" s="98">
        <f t="shared" si="16"/>
        <v>0</v>
      </c>
      <c r="H57" s="101"/>
      <c r="I57" s="99">
        <f>ROUND(G57-H57,2)</f>
        <v>0</v>
      </c>
      <c r="J57" s="170" t="str">
        <f t="shared" ref="J57:J58" si="18">IF(E57="","XXXXXXXXXX",ROUND(E57-H57,2))</f>
        <v>XXXXXXXXXX</v>
      </c>
      <c r="K57" s="101"/>
      <c r="L57" s="163">
        <f>IF(D57="",0,IF(D57=0,0,K57/D57))</f>
        <v>0</v>
      </c>
    </row>
    <row r="58" spans="1:12" x14ac:dyDescent="0.35">
      <c r="A58" s="51">
        <f>'AMH Wrksht'!A78</f>
        <v>0</v>
      </c>
      <c r="B58" s="123">
        <f>'AMH Wrksht'!B78</f>
        <v>0</v>
      </c>
      <c r="C58" s="134">
        <f>'AMH Wrksht'!F78</f>
        <v>0</v>
      </c>
      <c r="D58" s="95"/>
      <c r="E58" s="96"/>
      <c r="F58" s="97">
        <f>'AMH Wrksht'!Z78</f>
        <v>0</v>
      </c>
      <c r="G58" s="98">
        <f t="shared" si="16"/>
        <v>0</v>
      </c>
      <c r="H58" s="101"/>
      <c r="I58" s="99">
        <f>ROUND(G58-H58,2)</f>
        <v>0</v>
      </c>
      <c r="J58" s="170" t="str">
        <f t="shared" si="18"/>
        <v>XXXXXXXXXX</v>
      </c>
      <c r="K58" s="101"/>
      <c r="L58" s="163">
        <f>IF(D58="",0,IF(D58=0,0,K58/D58))</f>
        <v>0</v>
      </c>
    </row>
    <row r="59" spans="1:12" ht="6.75" customHeight="1" x14ac:dyDescent="0.35">
      <c r="A59" s="62"/>
      <c r="B59" s="63"/>
      <c r="C59" s="63"/>
      <c r="D59" s="64"/>
      <c r="J59" s="102"/>
    </row>
    <row r="60" spans="1:12" s="129" customFormat="1" ht="15" customHeight="1" x14ac:dyDescent="0.35">
      <c r="A60" s="49"/>
      <c r="B60" s="50"/>
      <c r="C60" s="50"/>
      <c r="D60" s="113"/>
      <c r="E60" s="126"/>
      <c r="F60" s="127"/>
      <c r="G60" s="127"/>
      <c r="H60" s="127"/>
      <c r="I60" s="127"/>
      <c r="J60" s="128"/>
      <c r="K60" s="127"/>
      <c r="L60" s="127"/>
    </row>
    <row r="61" spans="1:12" s="129" customFormat="1" ht="15" customHeight="1" x14ac:dyDescent="0.35">
      <c r="A61" s="77"/>
      <c r="B61" s="77"/>
      <c r="C61" s="48"/>
      <c r="D61" s="77"/>
      <c r="E61" s="130"/>
      <c r="K61" s="131"/>
      <c r="L61" s="132"/>
    </row>
    <row r="62" spans="1:12" ht="16.5" customHeight="1" x14ac:dyDescent="0.35">
      <c r="A62" s="49"/>
      <c r="B62" s="50" t="s">
        <v>397</v>
      </c>
      <c r="C62" s="63"/>
      <c r="D62" s="64"/>
    </row>
    <row r="63" spans="1:12" x14ac:dyDescent="0.35">
      <c r="A63" s="51">
        <f>'AMH Wrksht'!A83</f>
        <v>48</v>
      </c>
      <c r="B63" s="123" t="str">
        <f>'AMH Wrksht'!B83</f>
        <v>Prevention - Indicated</v>
      </c>
      <c r="C63" s="53" t="str">
        <f>'AMH Wrksht'!F83</f>
        <v>Hours</v>
      </c>
      <c r="D63" s="240">
        <f>VLOOKUP(B63,'CS and Rates'!$B$1:$D$77,3,FALSE)</f>
        <v>72.33</v>
      </c>
      <c r="E63" s="96"/>
      <c r="F63" s="97">
        <f>'AMH Wrksht'!Z83</f>
        <v>0</v>
      </c>
      <c r="G63" s="98">
        <f t="shared" ref="G63:G66" si="19">D63*F63</f>
        <v>0</v>
      </c>
      <c r="H63" s="101"/>
      <c r="I63" s="99">
        <f>ROUND(G63-H63,2)</f>
        <v>0</v>
      </c>
      <c r="J63" s="170" t="str">
        <f t="shared" ref="J63:J65" si="20">IF(E63="","XXXXXXXXXX",ROUND(E63-H63,2))</f>
        <v>XXXXXXXXXX</v>
      </c>
      <c r="K63" s="101"/>
      <c r="L63" s="163">
        <f>IF(D63="",0,IF(D63=0,0,K63/D63))</f>
        <v>0</v>
      </c>
    </row>
    <row r="64" spans="1:12" s="182" customFormat="1" x14ac:dyDescent="0.35">
      <c r="A64" s="245">
        <f>'AMH Wrksht'!A84</f>
        <v>49</v>
      </c>
      <c r="B64" s="174" t="str">
        <f>'AMH Wrksht'!B84</f>
        <v>Prevention - Selective - Client Specific Form</v>
      </c>
      <c r="C64" s="247" t="str">
        <f>'AMH Wrksht'!F84</f>
        <v>Hours</v>
      </c>
      <c r="D64" s="240">
        <f>VLOOKUP(B64,'CS and Rates'!$B$1:$D$77,3,FALSE)</f>
        <v>72.33</v>
      </c>
      <c r="E64" s="191"/>
      <c r="F64" s="97">
        <f>'AMH Wrksht'!Z84</f>
        <v>0</v>
      </c>
      <c r="G64" s="168">
        <f t="shared" ref="G64" si="21">D64*F64</f>
        <v>0</v>
      </c>
      <c r="H64" s="193"/>
      <c r="I64" s="169">
        <f t="shared" ref="I64" si="22">ROUND(G64-H64,2)</f>
        <v>0</v>
      </c>
      <c r="J64" s="192" t="str">
        <f t="shared" ref="J64" si="23">IF(E64="","XXXXXXXXXX",ROUND(E64-H64,2))</f>
        <v>XXXXXXXXXX</v>
      </c>
      <c r="K64" s="193"/>
      <c r="L64" s="163">
        <f>IF(D64="",0,IF(D64=0,0,K64/D64))</f>
        <v>0</v>
      </c>
    </row>
    <row r="65" spans="1:12" x14ac:dyDescent="0.35">
      <c r="A65" s="51">
        <f>'AMH Wrksht'!A88</f>
        <v>0</v>
      </c>
      <c r="B65" s="123">
        <f>'AMH Wrksht'!B88</f>
        <v>0</v>
      </c>
      <c r="C65" s="134">
        <f>'AMH Wrksht'!F88</f>
        <v>0</v>
      </c>
      <c r="D65" s="95"/>
      <c r="E65" s="96"/>
      <c r="F65" s="97">
        <f>'AMH Wrksht'!Z88</f>
        <v>0</v>
      </c>
      <c r="G65" s="98">
        <f t="shared" si="19"/>
        <v>0</v>
      </c>
      <c r="H65" s="101"/>
      <c r="I65" s="99">
        <f>ROUND(G65-H65,2)</f>
        <v>0</v>
      </c>
      <c r="J65" s="170" t="str">
        <f t="shared" si="20"/>
        <v>XXXXXXXXXX</v>
      </c>
      <c r="K65" s="101"/>
      <c r="L65" s="163">
        <f>IF(D65="",0,IF(D65=0,0,K65/D65))</f>
        <v>0</v>
      </c>
    </row>
    <row r="66" spans="1:12" x14ac:dyDescent="0.35">
      <c r="A66" s="51">
        <f>'AMH Wrksht'!A89</f>
        <v>0</v>
      </c>
      <c r="B66" s="123">
        <f>'AMH Wrksht'!B89</f>
        <v>0</v>
      </c>
      <c r="C66" s="134">
        <f>'AMH Wrksht'!F89</f>
        <v>0</v>
      </c>
      <c r="D66" s="95"/>
      <c r="E66" s="96"/>
      <c r="F66" s="97">
        <f>'AMH Wrksht'!Z89</f>
        <v>0</v>
      </c>
      <c r="G66" s="98">
        <f t="shared" si="19"/>
        <v>0</v>
      </c>
      <c r="H66" s="101"/>
      <c r="I66" s="99">
        <f>ROUND(G66-H66,2)</f>
        <v>0</v>
      </c>
      <c r="J66" s="100" t="str">
        <f>IF(E66="","XXXXXXXXXX",ROUND(E66-H66,2))</f>
        <v>XXXXXXXXXX</v>
      </c>
      <c r="K66" s="101"/>
      <c r="L66" s="163">
        <f>IF(D66="",0,IF(D66=0,0,K66/D66))</f>
        <v>0</v>
      </c>
    </row>
    <row r="67" spans="1:12" ht="6.75" customHeight="1" x14ac:dyDescent="0.35">
      <c r="A67" s="62"/>
      <c r="B67" s="63"/>
      <c r="C67" s="63"/>
      <c r="D67" s="64"/>
      <c r="J67" s="102"/>
    </row>
    <row r="68" spans="1:12" s="129" customFormat="1" ht="15" customHeight="1" x14ac:dyDescent="0.35">
      <c r="A68" s="77"/>
      <c r="B68" s="77"/>
      <c r="C68" s="48"/>
      <c r="D68" s="77"/>
      <c r="E68" s="130"/>
      <c r="K68" s="131"/>
      <c r="L68" s="132"/>
    </row>
    <row r="69" spans="1:12" ht="16.5" customHeight="1" x14ac:dyDescent="0.35">
      <c r="A69" s="49"/>
      <c r="B69" s="50"/>
      <c r="C69" s="63"/>
      <c r="D69" s="64"/>
    </row>
    <row r="70" spans="1:12" ht="5.25" customHeight="1" x14ac:dyDescent="0.35">
      <c r="A70" s="62"/>
      <c r="B70" s="63"/>
      <c r="C70" s="63"/>
      <c r="D70" s="64"/>
      <c r="J70" s="102"/>
    </row>
    <row r="71" spans="1:12" ht="15" thickBot="1" x14ac:dyDescent="0.4">
      <c r="A71" s="103" t="s">
        <v>289</v>
      </c>
      <c r="B71" s="104" t="s">
        <v>398</v>
      </c>
      <c r="C71" s="104"/>
      <c r="D71" s="105"/>
      <c r="E71" s="106"/>
      <c r="F71" s="107">
        <f>SUM(F14:F70)</f>
        <v>0</v>
      </c>
      <c r="G71" s="133">
        <f>SUM(G14:G70)</f>
        <v>0</v>
      </c>
      <c r="H71" s="133">
        <f>SUM(H14:H70)</f>
        <v>0</v>
      </c>
      <c r="I71" s="133">
        <f>SUM(I14:I70)</f>
        <v>0</v>
      </c>
      <c r="J71" s="172">
        <f>ROUND(E71-H71,2)</f>
        <v>0</v>
      </c>
      <c r="K71" s="109">
        <f>SUM(K14:K70)</f>
        <v>0</v>
      </c>
      <c r="L71" s="107">
        <f>SUM(L14:L70)</f>
        <v>0</v>
      </c>
    </row>
    <row r="72" spans="1:12" ht="15" thickBot="1" x14ac:dyDescent="0.4">
      <c r="A72" s="62"/>
      <c r="B72" s="63"/>
      <c r="C72" s="63"/>
      <c r="D72" s="64"/>
      <c r="E72" s="110" t="str">
        <f>IF((SUM(E14:E70))&gt;E71,"Please check funding above","")</f>
        <v/>
      </c>
      <c r="K72" s="111">
        <f>MIN(J71,I71)</f>
        <v>0</v>
      </c>
      <c r="L72" s="112" t="s">
        <v>138</v>
      </c>
    </row>
    <row r="73" spans="1:12" x14ac:dyDescent="0.35">
      <c r="A73" s="62"/>
      <c r="B73" s="63"/>
      <c r="C73" s="63"/>
      <c r="D73" s="64"/>
    </row>
    <row r="74" spans="1:12" ht="15.5" x14ac:dyDescent="0.35">
      <c r="A74" s="16" t="s">
        <v>33</v>
      </c>
      <c r="B74" s="17"/>
      <c r="C74" s="17"/>
      <c r="D74" s="17"/>
      <c r="E74" s="17"/>
      <c r="F74" s="17"/>
      <c r="G74" s="17"/>
      <c r="H74" s="17"/>
      <c r="I74" s="17"/>
      <c r="J74" s="65"/>
      <c r="K74" s="66"/>
      <c r="L74" s="67"/>
    </row>
    <row r="75" spans="1:12" ht="29.25" customHeight="1" x14ac:dyDescent="0.35">
      <c r="A75" s="376" t="str">
        <f>Master!$B$33</f>
        <v>By signing this report, I certify to the best of my knowledge and belief that this report is true, complete, and accurate, and the expenditures, disbursements and cash receipts are for the purposes and objectives set forth in the terms and condition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v>
      </c>
      <c r="B75" s="377"/>
      <c r="C75" s="377"/>
      <c r="D75" s="377"/>
      <c r="E75" s="377"/>
      <c r="F75" s="377"/>
      <c r="G75" s="377"/>
      <c r="H75" s="377"/>
      <c r="I75" s="377"/>
      <c r="J75" s="377"/>
      <c r="K75" s="377"/>
      <c r="L75" s="378"/>
    </row>
    <row r="76" spans="1:12" ht="15.5" x14ac:dyDescent="0.35">
      <c r="A76" s="22" t="str">
        <f>Master!$B$34</f>
        <v>By signing this report, I certify the above to be accurate and in agreement with this agency's records and that all client demographic and service data has been submitted to the Provider Portal in accordance with the terms of this agency's contract with the Managining Entity.</v>
      </c>
      <c r="B76" s="19"/>
      <c r="C76" s="19"/>
      <c r="D76" s="19"/>
      <c r="E76" s="19"/>
      <c r="F76" s="19"/>
      <c r="G76" s="19"/>
      <c r="H76" s="19"/>
      <c r="I76" s="19"/>
      <c r="J76" s="20"/>
      <c r="K76" s="21"/>
      <c r="L76" s="68"/>
    </row>
    <row r="77" spans="1:12" ht="15.5" x14ac:dyDescent="0.35">
      <c r="A77" s="22" t="str">
        <f>Master!$B$35</f>
        <v>By signing this report, I certify that, at time of submission, "YTD Units", "YTD Earnings", "YTD Paid Amounts", and "Amount Due" takes into consideration that DCF is the payer of last resort and do not include units that can be billed to other funding sources.</v>
      </c>
      <c r="B77" s="19"/>
      <c r="C77" s="19"/>
      <c r="D77" s="19"/>
      <c r="E77" s="19"/>
      <c r="F77" s="19"/>
      <c r="G77" s="19"/>
      <c r="H77" s="19"/>
      <c r="I77" s="19"/>
      <c r="J77" s="20"/>
      <c r="K77" s="21"/>
      <c r="L77" s="68"/>
    </row>
    <row r="78" spans="1:12" ht="15.5" x14ac:dyDescent="0.35">
      <c r="A78" s="22"/>
      <c r="B78" s="23"/>
      <c r="C78" s="23"/>
      <c r="D78" s="23"/>
      <c r="E78" s="23"/>
      <c r="F78" s="23"/>
      <c r="G78" s="23"/>
      <c r="H78" s="23"/>
      <c r="I78" s="23"/>
      <c r="J78" s="20"/>
      <c r="K78" s="21"/>
      <c r="L78" s="68"/>
    </row>
    <row r="79" spans="1:12" ht="15.5" x14ac:dyDescent="0.35">
      <c r="A79" s="361">
        <f>Master!$B$38</f>
        <v>0</v>
      </c>
      <c r="B79" s="362"/>
      <c r="C79" s="69"/>
      <c r="D79" s="362">
        <f>Master!$E$38</f>
        <v>0</v>
      </c>
      <c r="E79" s="362"/>
      <c r="F79" s="69"/>
      <c r="G79" s="70">
        <f>Master!$G$38</f>
        <v>0</v>
      </c>
      <c r="H79" s="19"/>
      <c r="I79" s="19"/>
      <c r="J79" s="20"/>
      <c r="K79" s="21"/>
      <c r="L79" s="68"/>
    </row>
    <row r="80" spans="1:12" ht="15.5" x14ac:dyDescent="0.35">
      <c r="A80" s="71" t="s">
        <v>34</v>
      </c>
      <c r="B80" s="72"/>
      <c r="C80" s="29"/>
      <c r="D80" s="28" t="s">
        <v>35</v>
      </c>
      <c r="E80" s="29"/>
      <c r="F80" s="73"/>
      <c r="G80" s="28" t="s">
        <v>36</v>
      </c>
      <c r="H80" s="73"/>
      <c r="I80" s="73"/>
      <c r="J80" s="74"/>
      <c r="K80" s="75"/>
      <c r="L80" s="76"/>
    </row>
    <row r="81" spans="1:4" x14ac:dyDescent="0.35">
      <c r="A81" s="62"/>
      <c r="B81" s="64"/>
      <c r="C81" s="64"/>
      <c r="D81" s="64"/>
    </row>
    <row r="82" spans="1:4" x14ac:dyDescent="0.35">
      <c r="A82" s="62"/>
      <c r="B82" s="64"/>
      <c r="C82" s="64"/>
      <c r="D82" s="64"/>
    </row>
    <row r="83" spans="1:4" x14ac:dyDescent="0.35">
      <c r="A83" s="62"/>
      <c r="B83" s="64"/>
      <c r="C83" s="64"/>
      <c r="D83" s="64"/>
    </row>
    <row r="84" spans="1:4" x14ac:dyDescent="0.35">
      <c r="A84" s="62"/>
      <c r="B84" s="63"/>
      <c r="C84" s="63"/>
      <c r="D84" s="64"/>
    </row>
    <row r="85" spans="1:4" x14ac:dyDescent="0.35">
      <c r="A85" s="62"/>
      <c r="B85" s="63"/>
      <c r="C85" s="63"/>
      <c r="D85" s="64"/>
    </row>
    <row r="86" spans="1:4" x14ac:dyDescent="0.35">
      <c r="A86" s="62"/>
      <c r="B86" s="63"/>
      <c r="C86" s="63"/>
      <c r="D86" s="64"/>
    </row>
    <row r="87" spans="1:4" x14ac:dyDescent="0.35">
      <c r="A87" s="62"/>
      <c r="B87" s="63"/>
      <c r="C87" s="63"/>
      <c r="D87" s="64"/>
    </row>
    <row r="88" spans="1:4" x14ac:dyDescent="0.35">
      <c r="A88" s="62"/>
      <c r="B88" s="63"/>
      <c r="C88" s="63"/>
      <c r="D88" s="64"/>
    </row>
    <row r="89" spans="1:4" x14ac:dyDescent="0.35">
      <c r="A89" s="62"/>
      <c r="B89" s="64"/>
      <c r="C89" s="64"/>
      <c r="D89" s="64"/>
    </row>
    <row r="90" spans="1:4" x14ac:dyDescent="0.35">
      <c r="A90" s="62"/>
      <c r="B90" s="64"/>
      <c r="C90" s="64"/>
    </row>
    <row r="91" spans="1:4" x14ac:dyDescent="0.35">
      <c r="A91" s="62"/>
      <c r="B91" s="64"/>
      <c r="C91" s="64"/>
    </row>
    <row r="92" spans="1:4" x14ac:dyDescent="0.35">
      <c r="A92" s="62"/>
      <c r="B92" s="64"/>
      <c r="C92" s="64"/>
    </row>
    <row r="93" spans="1:4" x14ac:dyDescent="0.35">
      <c r="A93" s="62"/>
      <c r="B93" s="63"/>
      <c r="C93" s="64"/>
    </row>
    <row r="94" spans="1:4" x14ac:dyDescent="0.35">
      <c r="A94" s="62"/>
      <c r="B94" s="63"/>
      <c r="C94" s="64"/>
    </row>
    <row r="95" spans="1:4" x14ac:dyDescent="0.35">
      <c r="A95" s="62"/>
      <c r="B95" s="63"/>
      <c r="C95" s="64"/>
    </row>
    <row r="96" spans="1:4" x14ac:dyDescent="0.35">
      <c r="A96" s="62"/>
      <c r="B96" s="63"/>
      <c r="C96" s="64"/>
    </row>
    <row r="97" spans="1:3" x14ac:dyDescent="0.35">
      <c r="A97" s="62"/>
      <c r="B97" s="63"/>
      <c r="C97" s="64"/>
    </row>
    <row r="98" spans="1:3" x14ac:dyDescent="0.35">
      <c r="A98" s="62"/>
      <c r="B98" s="63"/>
      <c r="C98" s="64"/>
    </row>
    <row r="99" spans="1:3" x14ac:dyDescent="0.35">
      <c r="A99" s="118"/>
      <c r="B99" s="64"/>
      <c r="C99" s="64"/>
    </row>
    <row r="100" spans="1:3" x14ac:dyDescent="0.35">
      <c r="A100" s="77"/>
      <c r="B100" s="78"/>
      <c r="C100" s="78"/>
    </row>
    <row r="101" spans="1:3" x14ac:dyDescent="0.35">
      <c r="A101" s="62"/>
      <c r="B101" s="63"/>
      <c r="C101" s="64"/>
    </row>
    <row r="102" spans="1:3" x14ac:dyDescent="0.35">
      <c r="A102" s="62"/>
      <c r="B102" s="63"/>
      <c r="C102" s="64"/>
    </row>
    <row r="103" spans="1:3" x14ac:dyDescent="0.35">
      <c r="A103" s="62"/>
      <c r="B103" s="63"/>
      <c r="C103" s="64"/>
    </row>
    <row r="104" spans="1:3" x14ac:dyDescent="0.35">
      <c r="A104" s="62"/>
      <c r="B104" s="63"/>
      <c r="C104" s="64"/>
    </row>
    <row r="105" spans="1:3" x14ac:dyDescent="0.35">
      <c r="A105" s="62"/>
      <c r="B105" s="63"/>
      <c r="C105" s="64"/>
    </row>
    <row r="106" spans="1:3" x14ac:dyDescent="0.35">
      <c r="A106" s="62"/>
      <c r="B106" s="63"/>
      <c r="C106" s="64"/>
    </row>
    <row r="107" spans="1:3" x14ac:dyDescent="0.35">
      <c r="A107" s="79"/>
      <c r="B107" s="63"/>
      <c r="C107" s="63"/>
    </row>
    <row r="108" spans="1:3" x14ac:dyDescent="0.35">
      <c r="A108" s="77"/>
      <c r="B108" s="78"/>
      <c r="C108" s="78"/>
    </row>
    <row r="109" spans="1:3" x14ac:dyDescent="0.35">
      <c r="A109" s="62"/>
      <c r="B109" s="63"/>
      <c r="C109" s="64"/>
    </row>
    <row r="110" spans="1:3" x14ac:dyDescent="0.35">
      <c r="A110" s="62"/>
      <c r="B110" s="63"/>
      <c r="C110" s="64"/>
    </row>
    <row r="111" spans="1:3" x14ac:dyDescent="0.35">
      <c r="A111" s="62"/>
      <c r="B111" s="63"/>
      <c r="C111" s="64"/>
    </row>
    <row r="112" spans="1:3" x14ac:dyDescent="0.35">
      <c r="A112" s="62"/>
      <c r="B112" s="63"/>
      <c r="C112" s="64"/>
    </row>
    <row r="113" spans="1:3" x14ac:dyDescent="0.35">
      <c r="A113" s="62"/>
      <c r="B113" s="63"/>
      <c r="C113" s="64"/>
    </row>
    <row r="114" spans="1:3" x14ac:dyDescent="0.35">
      <c r="A114" s="62"/>
      <c r="B114" s="63"/>
      <c r="C114" s="64"/>
    </row>
    <row r="115" spans="1:3" x14ac:dyDescent="0.35">
      <c r="A115" s="77"/>
      <c r="B115" s="64"/>
      <c r="C115" s="64"/>
    </row>
    <row r="116" spans="1:3" x14ac:dyDescent="0.35">
      <c r="A116" s="77"/>
      <c r="B116" s="78"/>
      <c r="C116" s="78"/>
    </row>
    <row r="117" spans="1:3" x14ac:dyDescent="0.35">
      <c r="A117" s="62"/>
      <c r="B117" s="63"/>
      <c r="C117" s="64"/>
    </row>
    <row r="118" spans="1:3" x14ac:dyDescent="0.35">
      <c r="A118" s="62"/>
      <c r="B118" s="63"/>
      <c r="C118" s="64"/>
    </row>
    <row r="119" spans="1:3" x14ac:dyDescent="0.35">
      <c r="A119" s="77"/>
      <c r="B119" s="64"/>
      <c r="C119" s="64"/>
    </row>
    <row r="120" spans="1:3" x14ac:dyDescent="0.35">
      <c r="A120" s="77"/>
      <c r="B120" s="78"/>
      <c r="C120" s="78"/>
    </row>
    <row r="121" spans="1:3" x14ac:dyDescent="0.35">
      <c r="A121" s="62"/>
      <c r="B121" s="63"/>
      <c r="C121" s="64"/>
    </row>
    <row r="122" spans="1:3" x14ac:dyDescent="0.35">
      <c r="A122" s="62"/>
      <c r="B122" s="63"/>
      <c r="C122" s="64"/>
    </row>
    <row r="123" spans="1:3" x14ac:dyDescent="0.35">
      <c r="A123" s="62"/>
      <c r="B123" s="63"/>
      <c r="C123" s="64"/>
    </row>
    <row r="124" spans="1:3" x14ac:dyDescent="0.35">
      <c r="A124" s="62"/>
      <c r="B124" s="63"/>
      <c r="C124" s="64"/>
    </row>
    <row r="125" spans="1:3" x14ac:dyDescent="0.35">
      <c r="A125" s="62"/>
      <c r="B125" s="63"/>
      <c r="C125" s="64"/>
    </row>
    <row r="126" spans="1:3" x14ac:dyDescent="0.35">
      <c r="A126" s="62"/>
      <c r="B126" s="63"/>
      <c r="C126" s="63"/>
    </row>
    <row r="127" spans="1:3" x14ac:dyDescent="0.35">
      <c r="A127" s="80"/>
      <c r="B127" s="119"/>
      <c r="C127" s="78"/>
    </row>
    <row r="128" spans="1:3" x14ac:dyDescent="0.35">
      <c r="A128" s="80"/>
      <c r="B128" s="78"/>
      <c r="C128" s="78"/>
    </row>
    <row r="129" spans="1:3" x14ac:dyDescent="0.35">
      <c r="A129" s="62"/>
      <c r="B129" s="63"/>
      <c r="C129" s="64"/>
    </row>
    <row r="130" spans="1:3" x14ac:dyDescent="0.35">
      <c r="A130" s="62"/>
      <c r="B130" s="63"/>
      <c r="C130" s="64"/>
    </row>
    <row r="131" spans="1:3" x14ac:dyDescent="0.35">
      <c r="A131" s="62"/>
      <c r="B131" s="64"/>
      <c r="C131" s="64"/>
    </row>
    <row r="132" spans="1:3" x14ac:dyDescent="0.35">
      <c r="A132" s="62"/>
      <c r="B132" s="63"/>
      <c r="C132" s="64"/>
    </row>
    <row r="133" spans="1:3" x14ac:dyDescent="0.35">
      <c r="A133" s="62"/>
      <c r="B133" s="63"/>
      <c r="C133" s="64"/>
    </row>
    <row r="134" spans="1:3" x14ac:dyDescent="0.35">
      <c r="A134" s="62"/>
      <c r="B134" s="63"/>
      <c r="C134" s="64"/>
    </row>
    <row r="135" spans="1:3" x14ac:dyDescent="0.35">
      <c r="A135" s="62"/>
      <c r="B135" s="64"/>
      <c r="C135" s="64"/>
    </row>
    <row r="136" spans="1:3" x14ac:dyDescent="0.35">
      <c r="A136" s="62"/>
      <c r="B136" s="64"/>
      <c r="C136" s="64"/>
    </row>
    <row r="137" spans="1:3" x14ac:dyDescent="0.35">
      <c r="A137" s="62"/>
      <c r="B137" s="64"/>
      <c r="C137" s="64"/>
    </row>
    <row r="138" spans="1:3" x14ac:dyDescent="0.35">
      <c r="A138" s="62"/>
      <c r="B138" s="64"/>
      <c r="C138" s="64"/>
    </row>
    <row r="139" spans="1:3" x14ac:dyDescent="0.35">
      <c r="A139" s="62"/>
      <c r="B139" s="63"/>
      <c r="C139" s="64"/>
    </row>
    <row r="140" spans="1:3" x14ac:dyDescent="0.35">
      <c r="A140" s="62"/>
      <c r="B140" s="63"/>
      <c r="C140" s="64"/>
    </row>
    <row r="141" spans="1:3" x14ac:dyDescent="0.35">
      <c r="A141" s="62"/>
      <c r="B141" s="63"/>
      <c r="C141" s="64"/>
    </row>
    <row r="142" spans="1:3" x14ac:dyDescent="0.35">
      <c r="A142" s="62"/>
      <c r="B142" s="63"/>
      <c r="C142" s="64"/>
    </row>
    <row r="143" spans="1:3" x14ac:dyDescent="0.35">
      <c r="A143" s="62"/>
      <c r="B143" s="64"/>
      <c r="C143" s="64"/>
    </row>
    <row r="144" spans="1:3" x14ac:dyDescent="0.35">
      <c r="A144" s="62"/>
      <c r="B144" s="64"/>
      <c r="C144" s="64"/>
    </row>
    <row r="145" spans="1:3" x14ac:dyDescent="0.35">
      <c r="A145" s="62"/>
      <c r="B145" s="64"/>
      <c r="C145" s="64"/>
    </row>
    <row r="146" spans="1:3" x14ac:dyDescent="0.35">
      <c r="A146" s="62"/>
      <c r="B146" s="63"/>
      <c r="C146" s="64"/>
    </row>
    <row r="147" spans="1:3" x14ac:dyDescent="0.35">
      <c r="A147" s="62"/>
      <c r="B147" s="64"/>
      <c r="C147" s="64"/>
    </row>
    <row r="148" spans="1:3" x14ac:dyDescent="0.35">
      <c r="A148" s="82"/>
      <c r="B148" s="120"/>
      <c r="C148" s="83"/>
    </row>
    <row r="149" spans="1:3" x14ac:dyDescent="0.35">
      <c r="A149" s="62"/>
      <c r="B149" s="64"/>
      <c r="C149" s="64"/>
    </row>
    <row r="150" spans="1:3" x14ac:dyDescent="0.35">
      <c r="A150" s="62"/>
      <c r="B150" s="63"/>
      <c r="C150" s="64"/>
    </row>
    <row r="151" spans="1:3" x14ac:dyDescent="0.35">
      <c r="A151" s="81"/>
      <c r="B151" s="121"/>
      <c r="C151" s="122"/>
    </row>
    <row r="152" spans="1:3" x14ac:dyDescent="0.35">
      <c r="A152" s="77"/>
      <c r="B152" s="121"/>
      <c r="C152" s="122"/>
    </row>
    <row r="153" spans="1:3" x14ac:dyDescent="0.35">
      <c r="A153" s="81"/>
      <c r="B153" s="64"/>
      <c r="C153" s="122"/>
    </row>
    <row r="154" spans="1:3" x14ac:dyDescent="0.35">
      <c r="A154" s="81"/>
      <c r="B154" s="64"/>
      <c r="C154" s="122"/>
    </row>
    <row r="155" spans="1:3" x14ac:dyDescent="0.35">
      <c r="A155" s="77"/>
      <c r="B155" s="121"/>
      <c r="C155" s="122"/>
    </row>
  </sheetData>
  <sheetProtection algorithmName="SHA-512" hashValue="3zqnPnj0nn8B0KOBc9u0hY+JVDFHYyFvGnkGgy9MRenNxGFGU+lwBDcCWpftxcio7WQEo1Ranm8iX0Z5+ng2HQ==" saltValue="3SHdqUW9CWmfJOabqoPPqw==" spinCount="100000" sheet="1" formatCells="0" formatColumns="0" formatRows="0"/>
  <mergeCells count="14">
    <mergeCell ref="A79:B79"/>
    <mergeCell ref="D79:E79"/>
    <mergeCell ref="C1:E1"/>
    <mergeCell ref="F1:I1"/>
    <mergeCell ref="C2:E2"/>
    <mergeCell ref="F2:I2"/>
    <mergeCell ref="C3:E3"/>
    <mergeCell ref="F3:I3"/>
    <mergeCell ref="C4:E4"/>
    <mergeCell ref="C5:E5"/>
    <mergeCell ref="C6:E6"/>
    <mergeCell ref="C7:E7"/>
    <mergeCell ref="C8:E8"/>
    <mergeCell ref="A75:L75"/>
  </mergeCells>
  <conditionalFormatting sqref="K71">
    <cfRule type="cellIs" dxfId="75" priority="1" operator="greaterThan">
      <formula>K72</formula>
    </cfRule>
  </conditionalFormatting>
  <dataValidations disablePrompts="1" count="1">
    <dataValidation type="custom" allowBlank="1" showInputMessage="1" showErrorMessage="1" error="Amount Due must be equal or lesser than Unpaid Earnings. If a Funding Amount is added to this Cost Center, Amount Due must be the lesser amount between Unpaid Earnings and Prorated Share. " sqref="K15:K23 K40:K46 K47:K48 K49:K50 K55:K56 K57:K58 K63:K64 K65:K66 K35 K36:K39 K28:K34" xr:uid="{00000000-0002-0000-0500-000000000000}">
      <formula1>IF(K15&lt;=MIN(I15,J15), TRUE, FALSE)</formula1>
    </dataValidation>
  </dataValidations>
  <hyperlinks>
    <hyperlink ref="L1" location="Master!A1" display="(Return to Master Tab)" xr:uid="{00000000-0004-0000-0500-000000000000}"/>
  </hyperlinks>
  <pageMargins left="0.7" right="0.7" top="0.75" bottom="0.75" header="0.3" footer="0.3"/>
  <pageSetup scale="42"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C000"/>
  </sheetPr>
  <dimension ref="A1:L312"/>
  <sheetViews>
    <sheetView showGridLines="0" showZeros="0" zoomScaleNormal="100" workbookViewId="0">
      <pane ySplit="12" topLeftCell="A160" activePane="bottomLeft" state="frozen"/>
      <selection activeCell="AI9" sqref="AI9"/>
      <selection pane="bottomLeft" activeCell="L1" sqref="L1"/>
    </sheetView>
  </sheetViews>
  <sheetFormatPr defaultColWidth="9.08984375" defaultRowHeight="14.5" x14ac:dyDescent="0.35"/>
  <cols>
    <col min="1" max="1" width="10.26953125" style="122" customWidth="1"/>
    <col min="2" max="2" width="35.6328125" style="122" bestFit="1" customWidth="1"/>
    <col min="3" max="3" width="18.36328125" style="122" customWidth="1"/>
    <col min="4" max="4" width="16.26953125" style="122" customWidth="1"/>
    <col min="5" max="5" width="20" style="122" customWidth="1"/>
    <col min="6" max="6" width="21.08984375" style="122" customWidth="1"/>
    <col min="7" max="11" width="17.36328125" style="122" customWidth="1"/>
    <col min="12" max="12" width="13.08984375" style="122" customWidth="1"/>
    <col min="13" max="16384" width="9.08984375" style="122"/>
  </cols>
  <sheetData>
    <row r="1" spans="1:12" x14ac:dyDescent="0.35">
      <c r="A1" s="209" t="str">
        <f>Master!A3</f>
        <v xml:space="preserve">a. </v>
      </c>
      <c r="B1" s="209" t="str">
        <f>Master!B3</f>
        <v>Agency Name:</v>
      </c>
      <c r="C1" s="363">
        <f>Master!C3</f>
        <v>0</v>
      </c>
      <c r="D1" s="363"/>
      <c r="E1" s="363"/>
      <c r="F1" s="364" t="s">
        <v>38</v>
      </c>
      <c r="G1" s="364"/>
      <c r="H1" s="364"/>
      <c r="I1" s="364"/>
      <c r="J1" s="210"/>
      <c r="L1" s="211" t="s">
        <v>39</v>
      </c>
    </row>
    <row r="2" spans="1:12" x14ac:dyDescent="0.35">
      <c r="A2" s="209" t="str">
        <f>Master!A4</f>
        <v xml:space="preserve">b. </v>
      </c>
      <c r="B2" s="209" t="str">
        <f>Master!B4</f>
        <v>Contract No.:</v>
      </c>
      <c r="C2" s="365">
        <f>Master!C4</f>
        <v>0</v>
      </c>
      <c r="D2" s="365"/>
      <c r="E2" s="365"/>
      <c r="F2" s="364" t="s">
        <v>121</v>
      </c>
      <c r="G2" s="364"/>
      <c r="H2" s="364"/>
      <c r="I2" s="364"/>
      <c r="L2" s="303">
        <f>Master!$G$1</f>
        <v>44176</v>
      </c>
    </row>
    <row r="3" spans="1:12" x14ac:dyDescent="0.35">
      <c r="A3" s="209" t="str">
        <f>Master!A5</f>
        <v xml:space="preserve">c. </v>
      </c>
      <c r="B3" s="209" t="str">
        <f>Master!B5</f>
        <v>Month/Year of :</v>
      </c>
      <c r="C3" s="366">
        <f>Master!C5</f>
        <v>0</v>
      </c>
      <c r="D3" s="365"/>
      <c r="E3" s="365"/>
      <c r="F3" s="364" t="s">
        <v>140</v>
      </c>
      <c r="G3" s="364"/>
      <c r="H3" s="364"/>
      <c r="I3" s="364"/>
      <c r="L3" s="212" t="str">
        <f>Master!$G$2</f>
        <v>Version: 3.4.47</v>
      </c>
    </row>
    <row r="4" spans="1:12" x14ac:dyDescent="0.35">
      <c r="A4" s="209" t="str">
        <f>Master!A6</f>
        <v xml:space="preserve">d.  </v>
      </c>
      <c r="B4" s="209" t="str">
        <f>Master!B6</f>
        <v># months in the contract:</v>
      </c>
      <c r="C4" s="365">
        <f>Master!C6</f>
        <v>0</v>
      </c>
      <c r="D4" s="365"/>
      <c r="E4" s="365"/>
      <c r="H4" s="208"/>
    </row>
    <row r="5" spans="1:12" x14ac:dyDescent="0.35">
      <c r="A5" s="209" t="str">
        <f>Master!A7</f>
        <v>e.</v>
      </c>
      <c r="B5" s="209" t="str">
        <f>Master!B7</f>
        <v># months remaining (including month in c.):</v>
      </c>
      <c r="C5" s="365">
        <f>Master!C7</f>
        <v>0</v>
      </c>
      <c r="D5" s="365"/>
      <c r="E5" s="365"/>
    </row>
    <row r="6" spans="1:12" x14ac:dyDescent="0.35">
      <c r="A6" s="209" t="str">
        <f>Master!A8</f>
        <v xml:space="preserve">f.  </v>
      </c>
      <c r="B6" s="209" t="str">
        <f>Master!B8</f>
        <v># months incurred (including month in c.):</v>
      </c>
      <c r="C6" s="365">
        <f>Master!C8</f>
        <v>0</v>
      </c>
      <c r="D6" s="365"/>
      <c r="E6" s="365"/>
    </row>
    <row r="7" spans="1:12" x14ac:dyDescent="0.35">
      <c r="A7" s="209" t="str">
        <f>Master!A9</f>
        <v xml:space="preserve">g.  </v>
      </c>
      <c r="B7" s="209" t="str">
        <f>Master!B9</f>
        <v>Federal ID:</v>
      </c>
      <c r="C7" s="365">
        <f>Master!C9</f>
        <v>0</v>
      </c>
      <c r="D7" s="365"/>
      <c r="E7" s="365"/>
    </row>
    <row r="8" spans="1:12" x14ac:dyDescent="0.35">
      <c r="A8" s="209" t="str">
        <f>Master!A10</f>
        <v>h.</v>
      </c>
      <c r="B8" s="209" t="str">
        <f>Master!B10</f>
        <v>Address:</v>
      </c>
      <c r="C8" s="365">
        <f>Master!C10</f>
        <v>0</v>
      </c>
      <c r="D8" s="365"/>
      <c r="E8" s="365"/>
      <c r="F8" s="234"/>
      <c r="G8" s="234"/>
      <c r="H8" s="234"/>
      <c r="I8" s="234"/>
    </row>
    <row r="10" spans="1:12" ht="42" customHeight="1" x14ac:dyDescent="0.35">
      <c r="A10" s="183" t="s">
        <v>299</v>
      </c>
      <c r="B10" s="86" t="s">
        <v>163</v>
      </c>
      <c r="C10" s="183" t="s">
        <v>47</v>
      </c>
      <c r="D10" s="86" t="s">
        <v>123</v>
      </c>
      <c r="E10" s="86" t="s">
        <v>164</v>
      </c>
      <c r="F10" s="183" t="s">
        <v>54</v>
      </c>
      <c r="G10" s="87" t="s">
        <v>124</v>
      </c>
      <c r="H10" s="86" t="s">
        <v>125</v>
      </c>
      <c r="I10" s="86" t="s">
        <v>126</v>
      </c>
      <c r="J10" s="86" t="s">
        <v>127</v>
      </c>
      <c r="K10" s="86" t="s">
        <v>128</v>
      </c>
      <c r="L10" s="86" t="s">
        <v>129</v>
      </c>
    </row>
    <row r="11" spans="1:12" ht="22.5" customHeight="1" x14ac:dyDescent="0.35">
      <c r="A11" s="88"/>
      <c r="B11" s="88"/>
      <c r="C11" s="44"/>
      <c r="D11" s="89" t="s">
        <v>130</v>
      </c>
      <c r="E11" s="89" t="s">
        <v>130</v>
      </c>
      <c r="F11" s="46" t="s">
        <v>141</v>
      </c>
      <c r="G11" s="90" t="s">
        <v>132</v>
      </c>
      <c r="H11" s="89" t="s">
        <v>133</v>
      </c>
      <c r="I11" s="91" t="s">
        <v>134</v>
      </c>
      <c r="J11" s="89" t="s">
        <v>135</v>
      </c>
      <c r="K11" s="92" t="s">
        <v>136</v>
      </c>
      <c r="L11" s="93" t="s">
        <v>137</v>
      </c>
    </row>
    <row r="12" spans="1:12" x14ac:dyDescent="0.35">
      <c r="A12" s="94">
        <v>1</v>
      </c>
      <c r="B12" s="94">
        <v>2</v>
      </c>
      <c r="C12" s="47">
        <v>3</v>
      </c>
      <c r="D12" s="94">
        <v>4</v>
      </c>
      <c r="E12" s="94">
        <v>5</v>
      </c>
      <c r="F12" s="94">
        <v>6</v>
      </c>
      <c r="G12" s="94">
        <v>7</v>
      </c>
      <c r="H12" s="94">
        <v>8</v>
      </c>
      <c r="I12" s="94">
        <v>9</v>
      </c>
      <c r="J12" s="94">
        <v>10</v>
      </c>
      <c r="K12" s="94">
        <v>11</v>
      </c>
      <c r="L12" s="94">
        <v>12</v>
      </c>
    </row>
    <row r="13" spans="1:12" ht="12.75" customHeight="1" x14ac:dyDescent="0.35">
      <c r="A13" s="77"/>
      <c r="B13" s="77"/>
      <c r="C13" s="48"/>
      <c r="D13" s="77"/>
      <c r="E13" s="77"/>
      <c r="F13" s="77"/>
      <c r="G13" s="77"/>
      <c r="H13" s="77"/>
      <c r="I13" s="77"/>
      <c r="J13" s="77"/>
      <c r="K13" s="77"/>
      <c r="L13" s="77"/>
    </row>
    <row r="14" spans="1:12" ht="15" customHeight="1" x14ac:dyDescent="0.35">
      <c r="A14" s="49"/>
      <c r="B14" s="50" t="s">
        <v>399</v>
      </c>
      <c r="C14" s="188"/>
      <c r="D14" s="189"/>
    </row>
    <row r="15" spans="1:12" ht="15" customHeight="1" x14ac:dyDescent="0.35">
      <c r="A15" s="161">
        <f>'AMH Wrksht'!A94</f>
        <v>34</v>
      </c>
      <c r="B15" s="186" t="str">
        <f>'AMH Wrksht'!B94</f>
        <v>FACT Team - Client Specific</v>
      </c>
      <c r="C15" s="162" t="str">
        <f>'AMH Wrksht'!F94</f>
        <v># Enr. p/ week</v>
      </c>
      <c r="D15" s="240">
        <f>VLOOKUP(B15,'CS and Rates'!$B$1:$D$77,3,FALSE)</f>
        <v>192.31</v>
      </c>
      <c r="E15" s="191"/>
      <c r="F15" s="97">
        <f>'AMH Wrksht'!L94</f>
        <v>0</v>
      </c>
      <c r="G15" s="168">
        <f>D15*F15</f>
        <v>0</v>
      </c>
      <c r="H15" s="193"/>
      <c r="I15" s="169">
        <f>ROUND(G15-H15,2)</f>
        <v>0</v>
      </c>
      <c r="J15" s="192" t="str">
        <f t="shared" ref="J15:J18" si="0">IF(E15="","XXXXXXXXXX",ROUND(E15-H15,2))</f>
        <v>XXXXXXXXXX</v>
      </c>
      <c r="K15" s="193"/>
      <c r="L15" s="163">
        <f>IF(D15="",0,IF(D15=0,0,K15/D15))</f>
        <v>0</v>
      </c>
    </row>
    <row r="16" spans="1:12" ht="15" customHeight="1" x14ac:dyDescent="0.35">
      <c r="A16" s="161">
        <f>'AMH Wrksht'!A38</f>
        <v>28</v>
      </c>
      <c r="B16" s="186" t="str">
        <f>'AMH Wrksht'!B38</f>
        <v>Incidental Expenses</v>
      </c>
      <c r="C16" s="162" t="str">
        <f>'AMH Wrksht'!F38</f>
        <v>1 Unit = $1.00</v>
      </c>
      <c r="D16" s="240">
        <f>VLOOKUP(B16,'CS and Rates'!$B$1:$D$77,3,FALSE)</f>
        <v>1</v>
      </c>
      <c r="E16" s="191"/>
      <c r="F16" s="97">
        <f>'AMH Wrksht'!L38</f>
        <v>0</v>
      </c>
      <c r="G16" s="168">
        <f t="shared" ref="G16:G18" si="1">D16*F16</f>
        <v>0</v>
      </c>
      <c r="H16" s="193"/>
      <c r="I16" s="169">
        <f>ROUND(G16-H16,2)</f>
        <v>0</v>
      </c>
      <c r="J16" s="192" t="str">
        <f t="shared" si="0"/>
        <v>XXXXXXXXXX</v>
      </c>
      <c r="K16" s="193"/>
      <c r="L16" s="163">
        <f>IF(D16="",0,IF(D16=0,0,K16/D16))</f>
        <v>0</v>
      </c>
    </row>
    <row r="17" spans="1:12" s="182" customFormat="1" ht="15" customHeight="1" x14ac:dyDescent="0.35">
      <c r="A17" s="245">
        <f>'AMH Wrksht'!A95</f>
        <v>0</v>
      </c>
      <c r="B17" s="174">
        <f>'AMH Wrksht'!B95</f>
        <v>0</v>
      </c>
      <c r="C17" s="174">
        <f>'AMH Wrksht'!F95</f>
        <v>0</v>
      </c>
      <c r="D17" s="190"/>
      <c r="E17" s="191"/>
      <c r="F17" s="97">
        <f>'AMH Wrksht'!L95</f>
        <v>0</v>
      </c>
      <c r="G17" s="168">
        <f t="shared" si="1"/>
        <v>0</v>
      </c>
      <c r="H17" s="193"/>
      <c r="I17" s="169">
        <f>ROUND(G17-H17,2)</f>
        <v>0</v>
      </c>
      <c r="J17" s="192" t="str">
        <f t="shared" si="0"/>
        <v>XXXXXXXXXX</v>
      </c>
      <c r="K17" s="193"/>
      <c r="L17" s="163">
        <f>IF(D17="",0,IF(D17=0,0,K17/D17))</f>
        <v>0</v>
      </c>
    </row>
    <row r="18" spans="1:12" s="182" customFormat="1" ht="15" customHeight="1" x14ac:dyDescent="0.35">
      <c r="A18" s="245">
        <f>'AMH Wrksht'!A96</f>
        <v>0</v>
      </c>
      <c r="B18" s="174">
        <f>'AMH Wrksht'!B96</f>
        <v>0</v>
      </c>
      <c r="C18" s="174">
        <f>'AMH Wrksht'!F96</f>
        <v>0</v>
      </c>
      <c r="D18" s="190"/>
      <c r="E18" s="191"/>
      <c r="F18" s="97">
        <f>'AMH Wrksht'!L96</f>
        <v>0</v>
      </c>
      <c r="G18" s="168">
        <f t="shared" si="1"/>
        <v>0</v>
      </c>
      <c r="H18" s="193"/>
      <c r="I18" s="169">
        <f>ROUND(G18-H18,2)</f>
        <v>0</v>
      </c>
      <c r="J18" s="192" t="str">
        <f t="shared" si="0"/>
        <v>XXXXXXXXXX</v>
      </c>
      <c r="K18" s="193"/>
      <c r="L18" s="163">
        <f>IF(D18="",0,IF(D18=0,0,K18/D18))</f>
        <v>0</v>
      </c>
    </row>
    <row r="19" spans="1:12" s="182" customFormat="1" ht="6.75" customHeight="1" x14ac:dyDescent="0.35">
      <c r="A19" s="187"/>
      <c r="B19" s="188"/>
      <c r="C19" s="188"/>
      <c r="D19" s="189"/>
      <c r="J19" s="194"/>
      <c r="L19" s="254"/>
    </row>
    <row r="20" spans="1:12" s="182" customFormat="1" ht="15" customHeight="1" thickBot="1" x14ac:dyDescent="0.4">
      <c r="A20" s="195" t="s">
        <v>289</v>
      </c>
      <c r="B20" s="196" t="s">
        <v>399</v>
      </c>
      <c r="C20" s="196"/>
      <c r="D20" s="197"/>
      <c r="E20" s="198"/>
      <c r="F20" s="199">
        <f>SUM(F14:F19)</f>
        <v>0</v>
      </c>
      <c r="G20" s="205">
        <f>SUM(G14:G19)</f>
        <v>0</v>
      </c>
      <c r="H20" s="205">
        <f>SUM(H14:H19)</f>
        <v>0</v>
      </c>
      <c r="I20" s="205">
        <f>SUM(I14:I19)</f>
        <v>0</v>
      </c>
      <c r="J20" s="200">
        <f>ROUND(E20-H20,2)</f>
        <v>0</v>
      </c>
      <c r="K20" s="201">
        <f>SUM(K14:K19)</f>
        <v>0</v>
      </c>
      <c r="L20" s="199">
        <f>SUM(L14:L19)</f>
        <v>0</v>
      </c>
    </row>
    <row r="21" spans="1:12" ht="15.75" customHeight="1" thickBot="1" x14ac:dyDescent="0.4">
      <c r="A21" s="77"/>
      <c r="B21" s="77"/>
      <c r="C21" s="48"/>
      <c r="D21" s="77"/>
      <c r="E21" s="238" t="str">
        <f>IF((SUM(E14:E19))&gt;E20,"Please check funding above","")</f>
        <v/>
      </c>
      <c r="K21" s="239">
        <f>MIN(J20,I20)</f>
        <v>0</v>
      </c>
      <c r="L21" s="255" t="s">
        <v>138</v>
      </c>
    </row>
    <row r="22" spans="1:12" s="182" customFormat="1" ht="15" customHeight="1" x14ac:dyDescent="0.35">
      <c r="A22" s="49"/>
      <c r="B22" s="50" t="s">
        <v>400</v>
      </c>
      <c r="C22" s="188"/>
      <c r="D22" s="189"/>
      <c r="L22" s="254"/>
    </row>
    <row r="23" spans="1:12" s="182" customFormat="1" x14ac:dyDescent="0.35">
      <c r="A23" s="245">
        <f>'AMH Wrksht'!A44</f>
        <v>12</v>
      </c>
      <c r="B23" s="249" t="str">
        <f>'AMH Wrksht'!B44</f>
        <v>Medical Services</v>
      </c>
      <c r="C23" s="247" t="str">
        <f>'AMH Wrksht'!F44</f>
        <v>Hours</v>
      </c>
      <c r="D23" s="240">
        <f>VLOOKUP(B23,'CS and Rates'!$B$1:$D$77,3,FALSE)</f>
        <v>378.79</v>
      </c>
      <c r="E23" s="191"/>
      <c r="F23" s="97">
        <f>'AMH Wrksht'!M44</f>
        <v>0</v>
      </c>
      <c r="G23" s="168">
        <f t="shared" ref="G23:G26" si="2">D23*F23</f>
        <v>0</v>
      </c>
      <c r="H23" s="193"/>
      <c r="I23" s="169">
        <f t="shared" ref="I23:I26" si="3">G23-H23</f>
        <v>0</v>
      </c>
      <c r="J23" s="192" t="str">
        <f t="shared" ref="J23:J26" si="4">IF(E23="","XXXXXXXXXX",ROUND(E23-H23,2))</f>
        <v>XXXXXXXXXX</v>
      </c>
      <c r="K23" s="193"/>
      <c r="L23" s="163">
        <f>IF(D23="",0,IF(D23=0,0,K23/D23))</f>
        <v>0</v>
      </c>
    </row>
    <row r="24" spans="1:12" s="182" customFormat="1" x14ac:dyDescent="0.35">
      <c r="A24" s="245">
        <f>'AMH Wrksht'!A38</f>
        <v>28</v>
      </c>
      <c r="B24" s="249" t="str">
        <f>'AMH Wrksht'!B38</f>
        <v>Incidental Expenses</v>
      </c>
      <c r="C24" s="247" t="str">
        <f>'AMH Wrksht'!F38</f>
        <v>1 Unit = $1.00</v>
      </c>
      <c r="D24" s="240">
        <f>VLOOKUP(B24,'CS and Rates'!$B$1:$D$77,3,FALSE)</f>
        <v>1</v>
      </c>
      <c r="E24" s="191"/>
      <c r="F24" s="97">
        <f>'AMH Wrksht'!M38</f>
        <v>0</v>
      </c>
      <c r="G24" s="168">
        <f t="shared" si="2"/>
        <v>0</v>
      </c>
      <c r="H24" s="193"/>
      <c r="I24" s="169">
        <f t="shared" si="3"/>
        <v>0</v>
      </c>
      <c r="J24" s="192" t="str">
        <f t="shared" si="4"/>
        <v>XXXXXXXXXX</v>
      </c>
      <c r="K24" s="193"/>
      <c r="L24" s="163">
        <f>IF(D24="",0,IF(D24=0,0,K24/D24))</f>
        <v>0</v>
      </c>
    </row>
    <row r="25" spans="1:12" s="182" customFormat="1" x14ac:dyDescent="0.35">
      <c r="A25" s="245">
        <f>'AMH Wrksht'!A65</f>
        <v>0</v>
      </c>
      <c r="B25" s="174">
        <f>'AMH Wrksht'!B65</f>
        <v>0</v>
      </c>
      <c r="C25" s="174">
        <f>'AMH Wrksht'!F65</f>
        <v>0</v>
      </c>
      <c r="D25" s="190"/>
      <c r="E25" s="191"/>
      <c r="F25" s="97">
        <f>'AMH Wrksht'!M65</f>
        <v>0</v>
      </c>
      <c r="G25" s="168">
        <f t="shared" si="2"/>
        <v>0</v>
      </c>
      <c r="H25" s="193"/>
      <c r="I25" s="169">
        <f t="shared" si="3"/>
        <v>0</v>
      </c>
      <c r="J25" s="192" t="str">
        <f t="shared" si="4"/>
        <v>XXXXXXXXXX</v>
      </c>
      <c r="K25" s="193"/>
      <c r="L25" s="163">
        <f>IF(D25="",0,IF(D25=0,0,K25/D25))</f>
        <v>0</v>
      </c>
    </row>
    <row r="26" spans="1:12" s="182" customFormat="1" x14ac:dyDescent="0.35">
      <c r="A26" s="245">
        <f>'AMH Wrksht'!A66</f>
        <v>0</v>
      </c>
      <c r="B26" s="174">
        <f>'AMH Wrksht'!B66</f>
        <v>0</v>
      </c>
      <c r="C26" s="174">
        <f>'AMH Wrksht'!F66</f>
        <v>0</v>
      </c>
      <c r="D26" s="190"/>
      <c r="E26" s="191"/>
      <c r="F26" s="97">
        <f>'AMH Wrksht'!M66</f>
        <v>0</v>
      </c>
      <c r="G26" s="168">
        <f t="shared" si="2"/>
        <v>0</v>
      </c>
      <c r="H26" s="193"/>
      <c r="I26" s="169">
        <f t="shared" si="3"/>
        <v>0</v>
      </c>
      <c r="J26" s="192" t="str">
        <f t="shared" si="4"/>
        <v>XXXXXXXXXX</v>
      </c>
      <c r="K26" s="193"/>
      <c r="L26" s="163">
        <f>IF(D26="",0,IF(D26=0,0,K26/D26))</f>
        <v>0</v>
      </c>
    </row>
    <row r="27" spans="1:12" s="182" customFormat="1" ht="5.25" customHeight="1" x14ac:dyDescent="0.35">
      <c r="A27" s="187"/>
      <c r="B27" s="188"/>
      <c r="C27" s="188"/>
      <c r="D27" s="189"/>
      <c r="J27" s="194"/>
      <c r="L27" s="254"/>
    </row>
    <row r="28" spans="1:12" s="182" customFormat="1" ht="15" thickBot="1" x14ac:dyDescent="0.4">
      <c r="A28" s="195" t="s">
        <v>289</v>
      </c>
      <c r="B28" s="196" t="s">
        <v>400</v>
      </c>
      <c r="C28" s="196"/>
      <c r="D28" s="197"/>
      <c r="E28" s="198"/>
      <c r="F28" s="199">
        <f>SUM(F22:F27)</f>
        <v>0</v>
      </c>
      <c r="G28" s="205">
        <f>SUM(G22:G27)</f>
        <v>0</v>
      </c>
      <c r="H28" s="205">
        <f>SUM(H22:H27)</f>
        <v>0</v>
      </c>
      <c r="I28" s="205">
        <f>SUM(I22:I27)</f>
        <v>0</v>
      </c>
      <c r="J28" s="200">
        <f>ROUND(E28-H28,2)</f>
        <v>0</v>
      </c>
      <c r="K28" s="201">
        <f>SUM(K22:K27)</f>
        <v>0</v>
      </c>
      <c r="L28" s="199">
        <f>SUM(L22:L27)</f>
        <v>0</v>
      </c>
    </row>
    <row r="29" spans="1:12" ht="15.75" customHeight="1" thickBot="1" x14ac:dyDescent="0.4">
      <c r="A29" s="187"/>
      <c r="B29" s="188"/>
      <c r="C29" s="188"/>
      <c r="D29" s="189"/>
      <c r="E29" s="238" t="str">
        <f>IF((SUM(E22:E27))&gt;E28,"Please check funding above","")</f>
        <v/>
      </c>
      <c r="K29" s="239">
        <f>MIN(J28,I28)</f>
        <v>0</v>
      </c>
      <c r="L29" s="255" t="s">
        <v>138</v>
      </c>
    </row>
    <row r="30" spans="1:12" s="182" customFormat="1" ht="15.75" customHeight="1" x14ac:dyDescent="0.35">
      <c r="A30" s="49"/>
      <c r="B30" s="50" t="s">
        <v>401</v>
      </c>
      <c r="C30" s="188"/>
      <c r="D30" s="189"/>
      <c r="L30" s="254"/>
    </row>
    <row r="31" spans="1:12" s="182" customFormat="1" x14ac:dyDescent="0.35">
      <c r="A31" s="245">
        <f>'AMH Wrksht'!A31</f>
        <v>2</v>
      </c>
      <c r="B31" s="249" t="str">
        <f>'AMH Wrksht'!B31</f>
        <v>Case Management</v>
      </c>
      <c r="C31" s="247" t="str">
        <f>'AMH Wrksht'!F31</f>
        <v>Hours</v>
      </c>
      <c r="D31" s="240">
        <f>VLOOKUP(B31,'CS and Rates'!$B$1:$D$77,3,FALSE)</f>
        <v>71.12</v>
      </c>
      <c r="E31" s="191"/>
      <c r="F31" s="97">
        <f>'AMH Wrksht'!O31</f>
        <v>0</v>
      </c>
      <c r="G31" s="168">
        <f t="shared" ref="G31:G36" si="5">D31*F31</f>
        <v>0</v>
      </c>
      <c r="H31" s="193"/>
      <c r="I31" s="169">
        <f t="shared" ref="I31:I36" si="6">ROUND(G31-H31,2)</f>
        <v>0</v>
      </c>
      <c r="J31" s="192" t="str">
        <f t="shared" ref="J31:J36" si="7">IF(E31="","XXXXXXXXXX",ROUND(E31-H31,2))</f>
        <v>XXXXXXXXXX</v>
      </c>
      <c r="K31" s="193"/>
      <c r="L31" s="163">
        <f t="shared" ref="L31:L36" si="8">IF(D31="",0,IF(D31=0,0,K31/D31))</f>
        <v>0</v>
      </c>
    </row>
    <row r="32" spans="1:12" s="182" customFormat="1" x14ac:dyDescent="0.35">
      <c r="A32" s="245">
        <f>'AMH Wrksht'!A49</f>
        <v>15</v>
      </c>
      <c r="B32" s="249" t="str">
        <f>'AMH Wrksht'!B49</f>
        <v>Outreach (Client Specific)</v>
      </c>
      <c r="C32" s="247" t="str">
        <f>'AMH Wrksht'!F49</f>
        <v>Hours</v>
      </c>
      <c r="D32" s="240">
        <f>VLOOKUP(B32,'CS and Rates'!$B$1:$D$77,3,FALSE)</f>
        <v>57.62</v>
      </c>
      <c r="E32" s="191"/>
      <c r="F32" s="97">
        <f>'AMH Wrksht'!O49</f>
        <v>0</v>
      </c>
      <c r="G32" s="168">
        <f t="shared" si="5"/>
        <v>0</v>
      </c>
      <c r="H32" s="193"/>
      <c r="I32" s="169">
        <f t="shared" si="6"/>
        <v>0</v>
      </c>
      <c r="J32" s="192" t="str">
        <f t="shared" si="7"/>
        <v>XXXXXXXXXX</v>
      </c>
      <c r="K32" s="193"/>
      <c r="L32" s="163">
        <f t="shared" si="8"/>
        <v>0</v>
      </c>
    </row>
    <row r="33" spans="1:12" s="182" customFormat="1" x14ac:dyDescent="0.35">
      <c r="A33" s="245">
        <f>'AMH Wrksht'!A50</f>
        <v>15</v>
      </c>
      <c r="B33" s="249" t="str">
        <f>'AMH Wrksht'!B50</f>
        <v>Outreach (Non-Client Specific)</v>
      </c>
      <c r="C33" s="247" t="str">
        <f>'AMH Wrksht'!F50</f>
        <v>Hours</v>
      </c>
      <c r="D33" s="240">
        <f>VLOOKUP(B33,'CS and Rates'!$B$1:$D$77,3,FALSE)</f>
        <v>57.62</v>
      </c>
      <c r="E33" s="191"/>
      <c r="F33" s="97">
        <f>'AMH Wrksht'!O50</f>
        <v>0</v>
      </c>
      <c r="G33" s="168">
        <f t="shared" ref="G33" si="9">D33*F33</f>
        <v>0</v>
      </c>
      <c r="H33" s="193"/>
      <c r="I33" s="169">
        <f t="shared" si="6"/>
        <v>0</v>
      </c>
      <c r="J33" s="192" t="str">
        <f t="shared" si="7"/>
        <v>XXXXXXXXXX</v>
      </c>
      <c r="K33" s="193"/>
      <c r="L33" s="163">
        <f t="shared" si="8"/>
        <v>0</v>
      </c>
    </row>
    <row r="34" spans="1:12" s="182" customFormat="1" x14ac:dyDescent="0.35">
      <c r="A34" s="245">
        <f>'AMH Wrksht'!A38</f>
        <v>28</v>
      </c>
      <c r="B34" s="249" t="str">
        <f>'AMH Wrksht'!B38</f>
        <v>Incidental Expenses</v>
      </c>
      <c r="C34" s="247" t="str">
        <f>'AMH Wrksht'!F38</f>
        <v>1 Unit = $1.00</v>
      </c>
      <c r="D34" s="240">
        <f>VLOOKUP(B34,'CS and Rates'!$B$1:$D$77,3,FALSE)</f>
        <v>1</v>
      </c>
      <c r="E34" s="191"/>
      <c r="F34" s="97">
        <f>'AMH Wrksht'!O38</f>
        <v>0</v>
      </c>
      <c r="G34" s="168">
        <f t="shared" ref="G34" si="10">D34*F34</f>
        <v>0</v>
      </c>
      <c r="H34" s="193"/>
      <c r="I34" s="169">
        <f t="shared" si="6"/>
        <v>0</v>
      </c>
      <c r="J34" s="192" t="str">
        <f t="shared" si="7"/>
        <v>XXXXXXXXXX</v>
      </c>
      <c r="K34" s="193"/>
      <c r="L34" s="163">
        <f t="shared" si="8"/>
        <v>0</v>
      </c>
    </row>
    <row r="35" spans="1:12" s="182" customFormat="1" x14ac:dyDescent="0.35">
      <c r="A35" s="245">
        <f>'AMH Wrksht'!A65</f>
        <v>0</v>
      </c>
      <c r="B35" s="174">
        <f>'AMH Wrksht'!B65</f>
        <v>0</v>
      </c>
      <c r="C35" s="206">
        <f>'AMH Wrksht'!F65</f>
        <v>0</v>
      </c>
      <c r="D35" s="190"/>
      <c r="E35" s="191"/>
      <c r="F35" s="97">
        <f>'AMH Wrksht'!O65</f>
        <v>0</v>
      </c>
      <c r="G35" s="168">
        <f t="shared" si="5"/>
        <v>0</v>
      </c>
      <c r="H35" s="193"/>
      <c r="I35" s="169">
        <f t="shared" si="6"/>
        <v>0</v>
      </c>
      <c r="J35" s="192" t="str">
        <f t="shared" si="7"/>
        <v>XXXXXXXXXX</v>
      </c>
      <c r="K35" s="193"/>
      <c r="L35" s="163">
        <f t="shared" si="8"/>
        <v>0</v>
      </c>
    </row>
    <row r="36" spans="1:12" s="182" customFormat="1" x14ac:dyDescent="0.35">
      <c r="A36" s="245">
        <f>'AMH Wrksht'!A66</f>
        <v>0</v>
      </c>
      <c r="B36" s="174">
        <f>'AMH Wrksht'!B66</f>
        <v>0</v>
      </c>
      <c r="C36" s="206">
        <f>'AMH Wrksht'!F66</f>
        <v>0</v>
      </c>
      <c r="D36" s="190"/>
      <c r="E36" s="191"/>
      <c r="F36" s="97">
        <f>'AMH Wrksht'!O66</f>
        <v>0</v>
      </c>
      <c r="G36" s="168">
        <f t="shared" si="5"/>
        <v>0</v>
      </c>
      <c r="H36" s="193"/>
      <c r="I36" s="169">
        <f t="shared" si="6"/>
        <v>0</v>
      </c>
      <c r="J36" s="192" t="str">
        <f t="shared" si="7"/>
        <v>XXXXXXXXXX</v>
      </c>
      <c r="K36" s="193"/>
      <c r="L36" s="163">
        <f t="shared" si="8"/>
        <v>0</v>
      </c>
    </row>
    <row r="37" spans="1:12" s="182" customFormat="1" ht="5.25" customHeight="1" x14ac:dyDescent="0.35">
      <c r="A37" s="187"/>
      <c r="B37" s="188"/>
      <c r="C37" s="188"/>
      <c r="D37" s="189"/>
      <c r="J37" s="194"/>
      <c r="L37" s="254"/>
    </row>
    <row r="38" spans="1:12" s="182" customFormat="1" ht="15" thickBot="1" x14ac:dyDescent="0.4">
      <c r="A38" s="195" t="s">
        <v>289</v>
      </c>
      <c r="B38" s="196" t="s">
        <v>401</v>
      </c>
      <c r="C38" s="196"/>
      <c r="D38" s="197"/>
      <c r="E38" s="198"/>
      <c r="F38" s="199">
        <f>SUM(F30:F37)</f>
        <v>0</v>
      </c>
      <c r="G38" s="205">
        <f t="shared" ref="G38:I38" si="11">SUM(G30:G37)</f>
        <v>0</v>
      </c>
      <c r="H38" s="205">
        <f t="shared" si="11"/>
        <v>0</v>
      </c>
      <c r="I38" s="205">
        <f t="shared" si="11"/>
        <v>0</v>
      </c>
      <c r="J38" s="200">
        <f>ROUND(E38-H38,2)</f>
        <v>0</v>
      </c>
      <c r="K38" s="201">
        <f>SUM(K30:K37)</f>
        <v>0</v>
      </c>
      <c r="L38" s="199">
        <f>SUM(L30:L37)</f>
        <v>0</v>
      </c>
    </row>
    <row r="39" spans="1:12" ht="15.75" customHeight="1" thickBot="1" x14ac:dyDescent="0.4">
      <c r="A39" s="187"/>
      <c r="B39" s="188"/>
      <c r="C39" s="188"/>
      <c r="D39" s="189"/>
      <c r="E39" s="238" t="str">
        <f>IF((SUM(E30:E37))&gt;E38,"Please check funding above","")</f>
        <v/>
      </c>
      <c r="K39" s="239">
        <f>MIN(J38,I38)</f>
        <v>0</v>
      </c>
      <c r="L39" s="255" t="s">
        <v>138</v>
      </c>
    </row>
    <row r="40" spans="1:12" s="182" customFormat="1" ht="21" customHeight="1" x14ac:dyDescent="0.35">
      <c r="A40" s="49"/>
      <c r="B40" s="50" t="s">
        <v>402</v>
      </c>
      <c r="C40" s="188"/>
      <c r="D40" s="189"/>
      <c r="L40" s="254"/>
    </row>
    <row r="41" spans="1:12" s="182" customFormat="1" x14ac:dyDescent="0.35">
      <c r="A41" s="173"/>
      <c r="B41" s="177" t="str">
        <f>'AMH Wrksht'!B14</f>
        <v>RESIDENTIAL SERVICES</v>
      </c>
      <c r="C41" s="176">
        <f>'AMH Wrksht'!F14</f>
        <v>0</v>
      </c>
      <c r="D41" s="189"/>
      <c r="E41" s="21"/>
      <c r="F41" s="21"/>
      <c r="G41" s="21"/>
      <c r="H41" s="21"/>
      <c r="I41" s="21"/>
      <c r="J41" s="21"/>
      <c r="K41" s="21"/>
      <c r="L41" s="253"/>
    </row>
    <row r="42" spans="1:12" s="182" customFormat="1" x14ac:dyDescent="0.35">
      <c r="A42" s="245">
        <f>'AMH Wrksht'!A15</f>
        <v>18</v>
      </c>
      <c r="B42" s="174" t="str">
        <f>'AMH Wrksht'!B15</f>
        <v>Residential Level 1</v>
      </c>
      <c r="C42" s="174" t="str">
        <f>'AMH Wrksht'!F15</f>
        <v>Days</v>
      </c>
      <c r="D42" s="240">
        <f>VLOOKUP(B42,'CS and Rates'!$B$1:$D$77,3,FALSE)</f>
        <v>247.71</v>
      </c>
      <c r="E42" s="191"/>
      <c r="F42" s="97">
        <f>'AMH Wrksht'!K15</f>
        <v>0</v>
      </c>
      <c r="G42" s="168">
        <f>D42*F42</f>
        <v>0</v>
      </c>
      <c r="H42" s="193"/>
      <c r="I42" s="169">
        <f t="shared" ref="I42:I50" si="12">ROUND(G42-H42,2)</f>
        <v>0</v>
      </c>
      <c r="J42" s="192" t="str">
        <f t="shared" ref="J42:J50" si="13">IF(E42="","XXXXXXXXXX",ROUND(E42-H42,2))</f>
        <v>XXXXXXXXXX</v>
      </c>
      <c r="K42" s="193"/>
      <c r="L42" s="163">
        <f t="shared" ref="L42:L50" si="14">IF(D42="",0,IF(D42=0,0,K42/D42))</f>
        <v>0</v>
      </c>
    </row>
    <row r="43" spans="1:12" s="182" customFormat="1" x14ac:dyDescent="0.35">
      <c r="A43" s="245">
        <f>'AMH Wrksht'!A16</f>
        <v>19</v>
      </c>
      <c r="B43" s="174" t="str">
        <f>'AMH Wrksht'!B16</f>
        <v>Residential Level 2</v>
      </c>
      <c r="C43" s="174" t="str">
        <f>'AMH Wrksht'!F16</f>
        <v>Days</v>
      </c>
      <c r="D43" s="240">
        <f>VLOOKUP(B43,'CS and Rates'!$B$1:$D$77,3,FALSE)</f>
        <v>206.93</v>
      </c>
      <c r="E43" s="191"/>
      <c r="F43" s="97">
        <f>'AMH Wrksht'!K16</f>
        <v>0</v>
      </c>
      <c r="G43" s="168">
        <f t="shared" ref="G43:G96" si="15">D43*F43</f>
        <v>0</v>
      </c>
      <c r="H43" s="193"/>
      <c r="I43" s="169">
        <f t="shared" si="12"/>
        <v>0</v>
      </c>
      <c r="J43" s="192" t="str">
        <f t="shared" si="13"/>
        <v>XXXXXXXXXX</v>
      </c>
      <c r="K43" s="193"/>
      <c r="L43" s="163">
        <f t="shared" si="14"/>
        <v>0</v>
      </c>
    </row>
    <row r="44" spans="1:12" s="182" customFormat="1" x14ac:dyDescent="0.35">
      <c r="A44" s="245">
        <f>'AMH Wrksht'!A17</f>
        <v>20</v>
      </c>
      <c r="B44" s="174" t="str">
        <f>'AMH Wrksht'!B17</f>
        <v>Residential Level 3</v>
      </c>
      <c r="C44" s="174" t="str">
        <f>'AMH Wrksht'!F17</f>
        <v>Days</v>
      </c>
      <c r="D44" s="240">
        <f>VLOOKUP(B44,'CS and Rates'!$B$1:$D$77,3,FALSE)</f>
        <v>123.21</v>
      </c>
      <c r="E44" s="191"/>
      <c r="F44" s="97">
        <f>'AMH Wrksht'!K17</f>
        <v>0</v>
      </c>
      <c r="G44" s="168">
        <f t="shared" si="15"/>
        <v>0</v>
      </c>
      <c r="H44" s="193"/>
      <c r="I44" s="169">
        <f t="shared" si="12"/>
        <v>0</v>
      </c>
      <c r="J44" s="192" t="str">
        <f t="shared" si="13"/>
        <v>XXXXXXXXXX</v>
      </c>
      <c r="K44" s="193"/>
      <c r="L44" s="163">
        <f t="shared" si="14"/>
        <v>0</v>
      </c>
    </row>
    <row r="45" spans="1:12" s="182" customFormat="1" x14ac:dyDescent="0.35">
      <c r="A45" s="245">
        <f>'AMH Wrksht'!A18</f>
        <v>21</v>
      </c>
      <c r="B45" s="174" t="str">
        <f>'AMH Wrksht'!B18</f>
        <v>Residential Level 4</v>
      </c>
      <c r="C45" s="174" t="str">
        <f>'AMH Wrksht'!F18</f>
        <v>Days</v>
      </c>
      <c r="D45" s="240">
        <f>VLOOKUP(B45,'CS and Rates'!$B$1:$D$77,3,FALSE)</f>
        <v>73.400000000000006</v>
      </c>
      <c r="E45" s="191"/>
      <c r="F45" s="97">
        <f>'AMH Wrksht'!K18</f>
        <v>0</v>
      </c>
      <c r="G45" s="168">
        <f t="shared" si="15"/>
        <v>0</v>
      </c>
      <c r="H45" s="193"/>
      <c r="I45" s="169">
        <f t="shared" si="12"/>
        <v>0</v>
      </c>
      <c r="J45" s="192" t="str">
        <f t="shared" si="13"/>
        <v>XXXXXXXXXX</v>
      </c>
      <c r="K45" s="193"/>
      <c r="L45" s="163">
        <f t="shared" si="14"/>
        <v>0</v>
      </c>
    </row>
    <row r="46" spans="1:12" s="182" customFormat="1" x14ac:dyDescent="0.35">
      <c r="A46" s="245">
        <f>'AMH Wrksht'!A19</f>
        <v>36</v>
      </c>
      <c r="B46" s="174" t="str">
        <f>'AMH Wrksht'!B19</f>
        <v>Room &amp; Board Level 1</v>
      </c>
      <c r="C46" s="174" t="str">
        <f>'AMH Wrksht'!F19</f>
        <v>Days</v>
      </c>
      <c r="D46" s="240">
        <f>VLOOKUP(B46,'CS and Rates'!$B$1:$D$77,3,FALSE)</f>
        <v>135.07</v>
      </c>
      <c r="E46" s="191"/>
      <c r="F46" s="97">
        <f>'AMH Wrksht'!K19</f>
        <v>0</v>
      </c>
      <c r="G46" s="168">
        <f t="shared" si="15"/>
        <v>0</v>
      </c>
      <c r="H46" s="193"/>
      <c r="I46" s="169">
        <f t="shared" si="12"/>
        <v>0</v>
      </c>
      <c r="J46" s="192" t="str">
        <f t="shared" si="13"/>
        <v>XXXXXXXXXX</v>
      </c>
      <c r="K46" s="193"/>
      <c r="L46" s="163">
        <f t="shared" si="14"/>
        <v>0</v>
      </c>
    </row>
    <row r="47" spans="1:12" s="182" customFormat="1" x14ac:dyDescent="0.35">
      <c r="A47" s="245">
        <f>'AMH Wrksht'!A20</f>
        <v>37</v>
      </c>
      <c r="B47" s="174" t="str">
        <f>'AMH Wrksht'!B20</f>
        <v>Room &amp; Board Level 2</v>
      </c>
      <c r="C47" s="174" t="str">
        <f>'AMH Wrksht'!F20</f>
        <v>Days</v>
      </c>
      <c r="D47" s="240">
        <f>VLOOKUP(B47,'CS and Rates'!$B$1:$D$77,3,FALSE)</f>
        <v>103.72</v>
      </c>
      <c r="E47" s="191"/>
      <c r="F47" s="97">
        <f>'AMH Wrksht'!K20</f>
        <v>0</v>
      </c>
      <c r="G47" s="168">
        <f t="shared" si="15"/>
        <v>0</v>
      </c>
      <c r="H47" s="193"/>
      <c r="I47" s="169">
        <f t="shared" si="12"/>
        <v>0</v>
      </c>
      <c r="J47" s="192" t="str">
        <f t="shared" si="13"/>
        <v>XXXXXXXXXX</v>
      </c>
      <c r="K47" s="193"/>
      <c r="L47" s="163">
        <f t="shared" si="14"/>
        <v>0</v>
      </c>
    </row>
    <row r="48" spans="1:12" s="182" customFormat="1" x14ac:dyDescent="0.35">
      <c r="A48" s="245">
        <f>'AMH Wrksht'!A21</f>
        <v>38</v>
      </c>
      <c r="B48" s="174" t="str">
        <f>'AMH Wrksht'!B21</f>
        <v>Room &amp; Board Level 3</v>
      </c>
      <c r="C48" s="174" t="str">
        <f>'AMH Wrksht'!F21</f>
        <v>Days</v>
      </c>
      <c r="D48" s="240">
        <f>VLOOKUP(B48,'CS and Rates'!$B$1:$D$77,3,FALSE)</f>
        <v>67.849999999999994</v>
      </c>
      <c r="E48" s="191"/>
      <c r="F48" s="97">
        <f>'AMH Wrksht'!K21</f>
        <v>0</v>
      </c>
      <c r="G48" s="168">
        <f t="shared" si="15"/>
        <v>0</v>
      </c>
      <c r="H48" s="193"/>
      <c r="I48" s="169">
        <f t="shared" si="12"/>
        <v>0</v>
      </c>
      <c r="J48" s="192" t="str">
        <f t="shared" si="13"/>
        <v>XXXXXXXXXX</v>
      </c>
      <c r="K48" s="193"/>
      <c r="L48" s="163">
        <f t="shared" si="14"/>
        <v>0</v>
      </c>
    </row>
    <row r="49" spans="1:12" s="182" customFormat="1" x14ac:dyDescent="0.35">
      <c r="A49" s="135">
        <f>'AMH Wrksht'!A22</f>
        <v>0</v>
      </c>
      <c r="B49" s="136">
        <f>'AMH Wrksht'!B22</f>
        <v>0</v>
      </c>
      <c r="C49" s="136">
        <f>'AMH Wrksht'!F22</f>
        <v>0</v>
      </c>
      <c r="D49" s="190"/>
      <c r="E49" s="191"/>
      <c r="F49" s="97">
        <f>'AMH Wrksht'!K22</f>
        <v>0</v>
      </c>
      <c r="G49" s="168">
        <f t="shared" si="15"/>
        <v>0</v>
      </c>
      <c r="H49" s="193"/>
      <c r="I49" s="169">
        <f t="shared" si="12"/>
        <v>0</v>
      </c>
      <c r="J49" s="192" t="str">
        <f t="shared" si="13"/>
        <v>XXXXXXXXXX</v>
      </c>
      <c r="K49" s="193"/>
      <c r="L49" s="163">
        <f t="shared" si="14"/>
        <v>0</v>
      </c>
    </row>
    <row r="50" spans="1:12" s="182" customFormat="1" x14ac:dyDescent="0.35">
      <c r="A50" s="245">
        <f>'AMH Wrksht'!A23</f>
        <v>0</v>
      </c>
      <c r="B50" s="174">
        <f>'AMH Wrksht'!B23</f>
        <v>0</v>
      </c>
      <c r="C50" s="174">
        <f>'AMH Wrksht'!F23</f>
        <v>0</v>
      </c>
      <c r="D50" s="190"/>
      <c r="E50" s="191"/>
      <c r="F50" s="97">
        <f>'AMH Wrksht'!K23</f>
        <v>0</v>
      </c>
      <c r="G50" s="168">
        <f t="shared" si="15"/>
        <v>0</v>
      </c>
      <c r="H50" s="193"/>
      <c r="I50" s="169">
        <f t="shared" si="12"/>
        <v>0</v>
      </c>
      <c r="J50" s="192" t="str">
        <f t="shared" si="13"/>
        <v>XXXXXXXXXX</v>
      </c>
      <c r="K50" s="193"/>
      <c r="L50" s="163">
        <f t="shared" si="14"/>
        <v>0</v>
      </c>
    </row>
    <row r="51" spans="1:12" s="182" customFormat="1" x14ac:dyDescent="0.35">
      <c r="A51" s="173"/>
      <c r="B51" s="177" t="str">
        <f>'AMH Wrksht'!B27</f>
        <v>NON-RESIDENTIAL SERVICES</v>
      </c>
      <c r="C51" s="176">
        <f>'AMH Wrksht'!F27</f>
        <v>0</v>
      </c>
      <c r="D51" s="178"/>
      <c r="E51" s="179"/>
      <c r="F51" s="241"/>
      <c r="G51" s="179"/>
      <c r="H51" s="179"/>
      <c r="I51" s="180"/>
      <c r="J51" s="181"/>
      <c r="K51" s="179"/>
      <c r="L51" s="156"/>
    </row>
    <row r="52" spans="1:12" s="182" customFormat="1" x14ac:dyDescent="0.35">
      <c r="A52" s="245">
        <f>'AMH Wrksht'!A28</f>
        <v>29</v>
      </c>
      <c r="B52" s="174" t="str">
        <f>'AMH Wrksht'!B28</f>
        <v>Aftercare -  Individual</v>
      </c>
      <c r="C52" s="174" t="str">
        <f>'AMH Wrksht'!F28</f>
        <v>Hours</v>
      </c>
      <c r="D52" s="240">
        <f>VLOOKUP(B52,'CS and Rates'!$B$1:$D$77,3,FALSE)</f>
        <v>62.57</v>
      </c>
      <c r="E52" s="191"/>
      <c r="F52" s="97">
        <f>'AMH Wrksht'!K28</f>
        <v>0</v>
      </c>
      <c r="G52" s="168">
        <f t="shared" si="15"/>
        <v>0</v>
      </c>
      <c r="H52" s="193"/>
      <c r="I52" s="169">
        <f t="shared" ref="I52:I79" si="16">ROUND(G52-H52,2)</f>
        <v>0</v>
      </c>
      <c r="J52" s="192" t="str">
        <f t="shared" ref="J52:J79" si="17">IF(E52="","XXXXXXXXXX",ROUND(E52-H52,2))</f>
        <v>XXXXXXXXXX</v>
      </c>
      <c r="K52" s="193"/>
      <c r="L52" s="163">
        <f t="shared" ref="L52:L79" si="18">IF(D52="",0,IF(D52=0,0,K52/D52))</f>
        <v>0</v>
      </c>
    </row>
    <row r="53" spans="1:12" s="182" customFormat="1" x14ac:dyDescent="0.35">
      <c r="A53" s="245">
        <f>'AMH Wrksht'!A29</f>
        <v>43</v>
      </c>
      <c r="B53" s="174" t="str">
        <f>'AMH Wrksht'!B29</f>
        <v>Aftercare - Group</v>
      </c>
      <c r="C53" s="174" t="str">
        <f>'AMH Wrksht'!F29</f>
        <v>Hours</v>
      </c>
      <c r="D53" s="240">
        <f>VLOOKUP(B53,'CS and Rates'!$B$1:$D$77,3,FALSE)</f>
        <v>15.64</v>
      </c>
      <c r="E53" s="191"/>
      <c r="F53" s="97">
        <f>'AMH Wrksht'!K29</f>
        <v>0</v>
      </c>
      <c r="G53" s="168">
        <f t="shared" si="15"/>
        <v>0</v>
      </c>
      <c r="H53" s="193"/>
      <c r="I53" s="169">
        <f t="shared" si="16"/>
        <v>0</v>
      </c>
      <c r="J53" s="192" t="str">
        <f t="shared" si="17"/>
        <v>XXXXXXXXXX</v>
      </c>
      <c r="K53" s="193"/>
      <c r="L53" s="163">
        <f t="shared" si="18"/>
        <v>0</v>
      </c>
    </row>
    <row r="54" spans="1:12" s="182" customFormat="1" x14ac:dyDescent="0.35">
      <c r="A54" s="245">
        <f>'AMH Wrksht'!A30</f>
        <v>1</v>
      </c>
      <c r="B54" s="174" t="str">
        <f>'AMH Wrksht'!B30</f>
        <v>Assessment</v>
      </c>
      <c r="C54" s="174" t="str">
        <f>'AMH Wrksht'!F30</f>
        <v>Hours</v>
      </c>
      <c r="D54" s="240">
        <f>VLOOKUP(B54,'CS and Rates'!$B$1:$D$77,3,FALSE)</f>
        <v>89.4</v>
      </c>
      <c r="E54" s="191"/>
      <c r="F54" s="97">
        <f>'AMH Wrksht'!K30</f>
        <v>0</v>
      </c>
      <c r="G54" s="168">
        <f t="shared" si="15"/>
        <v>0</v>
      </c>
      <c r="H54" s="193"/>
      <c r="I54" s="169">
        <f t="shared" si="16"/>
        <v>0</v>
      </c>
      <c r="J54" s="192" t="str">
        <f t="shared" si="17"/>
        <v>XXXXXXXXXX</v>
      </c>
      <c r="K54" s="193"/>
      <c r="L54" s="163">
        <f t="shared" si="18"/>
        <v>0</v>
      </c>
    </row>
    <row r="55" spans="1:12" s="182" customFormat="1" x14ac:dyDescent="0.35">
      <c r="A55" s="245">
        <f>'AMH Wrksht'!A31</f>
        <v>2</v>
      </c>
      <c r="B55" s="174" t="str">
        <f>'AMH Wrksht'!B31</f>
        <v>Case Management</v>
      </c>
      <c r="C55" s="174" t="str">
        <f>'AMH Wrksht'!F31</f>
        <v>Hours</v>
      </c>
      <c r="D55" s="240">
        <f>VLOOKUP(B55,'CS and Rates'!$B$1:$D$77,3,FALSE)</f>
        <v>71.12</v>
      </c>
      <c r="E55" s="191"/>
      <c r="F55" s="97">
        <f>'AMH Wrksht'!K31</f>
        <v>0</v>
      </c>
      <c r="G55" s="168">
        <f t="shared" si="15"/>
        <v>0</v>
      </c>
      <c r="H55" s="193"/>
      <c r="I55" s="169">
        <f t="shared" si="16"/>
        <v>0</v>
      </c>
      <c r="J55" s="192" t="str">
        <f t="shared" si="17"/>
        <v>XXXXXXXXXX</v>
      </c>
      <c r="K55" s="193"/>
      <c r="L55" s="163">
        <f t="shared" si="18"/>
        <v>0</v>
      </c>
    </row>
    <row r="56" spans="1:12" s="182" customFormat="1" x14ac:dyDescent="0.35">
      <c r="A56" s="245">
        <f>'AMH Wrksht'!A34</f>
        <v>4</v>
      </c>
      <c r="B56" s="174" t="str">
        <f>'AMH Wrksht'!B34</f>
        <v>Crisis Support/Emergency - Non-Client Specific</v>
      </c>
      <c r="C56" s="174" t="str">
        <f>'AMH Wrksht'!F34</f>
        <v>Hours</v>
      </c>
      <c r="D56" s="240">
        <f>VLOOKUP(B56,'CS and Rates'!$B$1:$D$77,3,FALSE)</f>
        <v>66.34</v>
      </c>
      <c r="E56" s="191"/>
      <c r="F56" s="97">
        <f>'AMH Wrksht'!K34</f>
        <v>0</v>
      </c>
      <c r="G56" s="168">
        <f t="shared" si="15"/>
        <v>0</v>
      </c>
      <c r="H56" s="193"/>
      <c r="I56" s="169">
        <f t="shared" si="16"/>
        <v>0</v>
      </c>
      <c r="J56" s="192" t="str">
        <f t="shared" si="17"/>
        <v>XXXXXXXXXX</v>
      </c>
      <c r="K56" s="193"/>
      <c r="L56" s="163">
        <f t="shared" si="18"/>
        <v>0</v>
      </c>
    </row>
    <row r="57" spans="1:12" s="182" customFormat="1" x14ac:dyDescent="0.35">
      <c r="A57" s="245">
        <f>'AMH Wrksht'!A35</f>
        <v>5</v>
      </c>
      <c r="B57" s="174" t="str">
        <f>'AMH Wrksht'!B35</f>
        <v>Day Care Services</v>
      </c>
      <c r="C57" s="174" t="str">
        <f>'AMH Wrksht'!F35</f>
        <v>Hours</v>
      </c>
      <c r="D57" s="240">
        <f>VLOOKUP(B57,'CS and Rates'!$B$1:$D$77,3,FALSE)</f>
        <v>52.42</v>
      </c>
      <c r="E57" s="191"/>
      <c r="F57" s="97">
        <f>'AMH Wrksht'!K35</f>
        <v>0</v>
      </c>
      <c r="G57" s="168">
        <f t="shared" si="15"/>
        <v>0</v>
      </c>
      <c r="H57" s="193"/>
      <c r="I57" s="169">
        <f t="shared" si="16"/>
        <v>0</v>
      </c>
      <c r="J57" s="192" t="str">
        <f t="shared" si="17"/>
        <v>XXXXXXXXXX</v>
      </c>
      <c r="K57" s="193"/>
      <c r="L57" s="163">
        <f t="shared" si="18"/>
        <v>0</v>
      </c>
    </row>
    <row r="58" spans="1:12" s="182" customFormat="1" x14ac:dyDescent="0.35">
      <c r="A58" s="245">
        <f>'AMH Wrksht'!A36</f>
        <v>6</v>
      </c>
      <c r="B58" s="174" t="str">
        <f>'AMH Wrksht'!B36</f>
        <v>Day Treatment</v>
      </c>
      <c r="C58" s="174" t="str">
        <f>'AMH Wrksht'!F36</f>
        <v>Hours</v>
      </c>
      <c r="D58" s="240">
        <f>VLOOKUP(B58,'CS and Rates'!$B$1:$D$77,3,FALSE)</f>
        <v>52.42</v>
      </c>
      <c r="E58" s="191"/>
      <c r="F58" s="97">
        <f>'AMH Wrksht'!K36</f>
        <v>0</v>
      </c>
      <c r="G58" s="168">
        <f t="shared" si="15"/>
        <v>0</v>
      </c>
      <c r="H58" s="193"/>
      <c r="I58" s="169">
        <f t="shared" si="16"/>
        <v>0</v>
      </c>
      <c r="J58" s="192" t="str">
        <f t="shared" si="17"/>
        <v>XXXXXXXXXX</v>
      </c>
      <c r="K58" s="193"/>
      <c r="L58" s="163">
        <f t="shared" si="18"/>
        <v>0</v>
      </c>
    </row>
    <row r="59" spans="1:12" s="182" customFormat="1" x14ac:dyDescent="0.35">
      <c r="A59" s="245">
        <f>'AMH Wrksht'!A37</f>
        <v>7</v>
      </c>
      <c r="B59" s="174" t="str">
        <f>'AMH Wrksht'!B37</f>
        <v>Drop-In/Self Help Centers</v>
      </c>
      <c r="C59" s="174" t="str">
        <f>'AMH Wrksht'!F37</f>
        <v>Hours</v>
      </c>
      <c r="D59" s="240">
        <f>VLOOKUP(B59,'CS and Rates'!$B$1:$D$77,3,FALSE)</f>
        <v>44.61</v>
      </c>
      <c r="E59" s="191"/>
      <c r="F59" s="97">
        <f>'AMH Wrksht'!K37</f>
        <v>0</v>
      </c>
      <c r="G59" s="168">
        <f t="shared" si="15"/>
        <v>0</v>
      </c>
      <c r="H59" s="193"/>
      <c r="I59" s="169">
        <f t="shared" si="16"/>
        <v>0</v>
      </c>
      <c r="J59" s="192" t="str">
        <f t="shared" si="17"/>
        <v>XXXXXXXXXX</v>
      </c>
      <c r="K59" s="193"/>
      <c r="L59" s="163">
        <f t="shared" si="18"/>
        <v>0</v>
      </c>
    </row>
    <row r="60" spans="1:12" s="182" customFormat="1" x14ac:dyDescent="0.35">
      <c r="A60" s="245">
        <f>'AMH Wrksht'!A38</f>
        <v>28</v>
      </c>
      <c r="B60" s="174" t="str">
        <f>'AMH Wrksht'!B38</f>
        <v>Incidental Expenses</v>
      </c>
      <c r="C60" s="174" t="str">
        <f>'AMH Wrksht'!F38</f>
        <v>1 Unit = $1.00</v>
      </c>
      <c r="D60" s="240">
        <f>VLOOKUP(B60,'CS and Rates'!$B$1:$D$77,3,FALSE)</f>
        <v>1</v>
      </c>
      <c r="E60" s="191"/>
      <c r="F60" s="97">
        <f>'AMH Wrksht'!K38</f>
        <v>0</v>
      </c>
      <c r="G60" s="168">
        <f t="shared" si="15"/>
        <v>0</v>
      </c>
      <c r="H60" s="193"/>
      <c r="I60" s="169">
        <f t="shared" si="16"/>
        <v>0</v>
      </c>
      <c r="J60" s="192" t="str">
        <f t="shared" si="17"/>
        <v>XXXXXXXXXX</v>
      </c>
      <c r="K60" s="193"/>
      <c r="L60" s="163">
        <f t="shared" si="18"/>
        <v>0</v>
      </c>
    </row>
    <row r="61" spans="1:12" s="182" customFormat="1" x14ac:dyDescent="0.35">
      <c r="A61" s="245">
        <f>'AMH Wrksht'!A40</f>
        <v>8</v>
      </c>
      <c r="B61" s="174" t="str">
        <f>'AMH Wrksht'!B40</f>
        <v>In-Home &amp; On Site</v>
      </c>
      <c r="C61" s="174" t="str">
        <f>'AMH Wrksht'!F40</f>
        <v>Hours</v>
      </c>
      <c r="D61" s="240">
        <f>VLOOKUP(B61,'CS and Rates'!$B$1:$D$77,3,FALSE)</f>
        <v>84.53</v>
      </c>
      <c r="E61" s="191"/>
      <c r="F61" s="97">
        <f>'AMH Wrksht'!K40</f>
        <v>0</v>
      </c>
      <c r="G61" s="168">
        <f t="shared" si="15"/>
        <v>0</v>
      </c>
      <c r="H61" s="193"/>
      <c r="I61" s="169">
        <f t="shared" si="16"/>
        <v>0</v>
      </c>
      <c r="J61" s="192" t="str">
        <f t="shared" si="17"/>
        <v>XXXXXXXXXX</v>
      </c>
      <c r="K61" s="193"/>
      <c r="L61" s="163">
        <f t="shared" si="18"/>
        <v>0</v>
      </c>
    </row>
    <row r="62" spans="1:12" s="182" customFormat="1" x14ac:dyDescent="0.35">
      <c r="A62" s="245">
        <f>'AMH Wrksht'!A41</f>
        <v>10</v>
      </c>
      <c r="B62" s="174" t="str">
        <f>'AMH Wrksht'!B41</f>
        <v>Intensive Case Management</v>
      </c>
      <c r="C62" s="174" t="str">
        <f>'AMH Wrksht'!F41</f>
        <v>Hours</v>
      </c>
      <c r="D62" s="240">
        <f>VLOOKUP(B62,'CS and Rates'!$B$1:$D$77,3,FALSE)</f>
        <v>0</v>
      </c>
      <c r="E62" s="191"/>
      <c r="F62" s="97">
        <f>'AMH Wrksht'!K41</f>
        <v>0</v>
      </c>
      <c r="G62" s="168">
        <f t="shared" si="15"/>
        <v>0</v>
      </c>
      <c r="H62" s="193"/>
      <c r="I62" s="169">
        <f t="shared" si="16"/>
        <v>0</v>
      </c>
      <c r="J62" s="192" t="str">
        <f t="shared" si="17"/>
        <v>XXXXXXXXXX</v>
      </c>
      <c r="K62" s="193"/>
      <c r="L62" s="163">
        <f t="shared" si="18"/>
        <v>0</v>
      </c>
    </row>
    <row r="63" spans="1:12" s="182" customFormat="1" x14ac:dyDescent="0.35">
      <c r="A63" s="245">
        <f>'AMH Wrksht'!A42</f>
        <v>42</v>
      </c>
      <c r="B63" s="174" t="str">
        <f>'AMH Wrksht'!B42</f>
        <v>Intervention - Group</v>
      </c>
      <c r="C63" s="174" t="str">
        <f>'AMH Wrksht'!F42</f>
        <v>Hours</v>
      </c>
      <c r="D63" s="240">
        <f>VLOOKUP(B63,'CS and Rates'!$B$1:$D$77,3,FALSE)</f>
        <v>18.62</v>
      </c>
      <c r="E63" s="191"/>
      <c r="F63" s="97">
        <f>'AMH Wrksht'!K42</f>
        <v>0</v>
      </c>
      <c r="G63" s="168">
        <f t="shared" si="15"/>
        <v>0</v>
      </c>
      <c r="H63" s="193"/>
      <c r="I63" s="169">
        <f t="shared" si="16"/>
        <v>0</v>
      </c>
      <c r="J63" s="192" t="str">
        <f t="shared" si="17"/>
        <v>XXXXXXXXXX</v>
      </c>
      <c r="K63" s="193"/>
      <c r="L63" s="163">
        <f t="shared" si="18"/>
        <v>0</v>
      </c>
    </row>
    <row r="64" spans="1:12" s="182" customFormat="1" x14ac:dyDescent="0.35">
      <c r="A64" s="245">
        <f>'AMH Wrksht'!A43</f>
        <v>11</v>
      </c>
      <c r="B64" s="174" t="str">
        <f>'AMH Wrksht'!B43</f>
        <v>Intervention - Individual</v>
      </c>
      <c r="C64" s="174" t="str">
        <f>'AMH Wrksht'!F43</f>
        <v>Hours</v>
      </c>
      <c r="D64" s="240">
        <f>VLOOKUP(B64,'CS and Rates'!$B$1:$D$77,3,FALSE)</f>
        <v>74.48</v>
      </c>
      <c r="E64" s="191"/>
      <c r="F64" s="97">
        <f>'AMH Wrksht'!K43</f>
        <v>0</v>
      </c>
      <c r="G64" s="168">
        <f t="shared" si="15"/>
        <v>0</v>
      </c>
      <c r="H64" s="193"/>
      <c r="I64" s="169">
        <f t="shared" si="16"/>
        <v>0</v>
      </c>
      <c r="J64" s="192" t="str">
        <f t="shared" si="17"/>
        <v>XXXXXXXXXX</v>
      </c>
      <c r="K64" s="193"/>
      <c r="L64" s="163">
        <f t="shared" si="18"/>
        <v>0</v>
      </c>
    </row>
    <row r="65" spans="1:12" s="182" customFormat="1" x14ac:dyDescent="0.35">
      <c r="A65" s="245">
        <f>'AMH Wrksht'!A44</f>
        <v>12</v>
      </c>
      <c r="B65" s="174" t="str">
        <f>'AMH Wrksht'!B44</f>
        <v>Medical Services</v>
      </c>
      <c r="C65" s="174" t="str">
        <f>'AMH Wrksht'!F44</f>
        <v>Hours</v>
      </c>
      <c r="D65" s="240">
        <f>VLOOKUP(B65,'CS and Rates'!$B$1:$D$77,3,FALSE)</f>
        <v>378.79</v>
      </c>
      <c r="E65" s="191"/>
      <c r="F65" s="97">
        <f>'AMH Wrksht'!K44</f>
        <v>0</v>
      </c>
      <c r="G65" s="168">
        <f t="shared" si="15"/>
        <v>0</v>
      </c>
      <c r="H65" s="193"/>
      <c r="I65" s="169">
        <f t="shared" si="16"/>
        <v>0</v>
      </c>
      <c r="J65" s="192" t="str">
        <f t="shared" si="17"/>
        <v>XXXXXXXXXX</v>
      </c>
      <c r="K65" s="193"/>
      <c r="L65" s="163">
        <f t="shared" si="18"/>
        <v>0</v>
      </c>
    </row>
    <row r="66" spans="1:12" s="182" customFormat="1" x14ac:dyDescent="0.35">
      <c r="A66" s="245">
        <f>'AMH Wrksht'!A45</f>
        <v>40</v>
      </c>
      <c r="B66" s="174" t="str">
        <f>'AMH Wrksht'!B45</f>
        <v>MH Clubhouse Services (Client Specific)</v>
      </c>
      <c r="C66" s="174" t="str">
        <f>'AMH Wrksht'!F45</f>
        <v>Hours</v>
      </c>
      <c r="D66" s="240">
        <f>VLOOKUP(B66,'CS and Rates'!$B$1:$D$77,3,FALSE)</f>
        <v>52.42</v>
      </c>
      <c r="E66" s="191"/>
      <c r="F66" s="97">
        <f>'AMH Wrksht'!K45</f>
        <v>0</v>
      </c>
      <c r="G66" s="168">
        <f t="shared" si="15"/>
        <v>0</v>
      </c>
      <c r="H66" s="193"/>
      <c r="I66" s="169">
        <f t="shared" si="16"/>
        <v>0</v>
      </c>
      <c r="J66" s="192" t="str">
        <f t="shared" si="17"/>
        <v>XXXXXXXXXX</v>
      </c>
      <c r="K66" s="193"/>
      <c r="L66" s="163">
        <f t="shared" si="18"/>
        <v>0</v>
      </c>
    </row>
    <row r="67" spans="1:12" s="182" customFormat="1" x14ac:dyDescent="0.35">
      <c r="A67" s="245">
        <f>'AMH Wrksht'!A46</f>
        <v>40</v>
      </c>
      <c r="B67" s="174" t="str">
        <f>'AMH Wrksht'!B46</f>
        <v>MH Clubhouse Services (Non-Client Specific)</v>
      </c>
      <c r="C67" s="174" t="str">
        <f>'AMH Wrksht'!F46</f>
        <v>Hours</v>
      </c>
      <c r="D67" s="240">
        <f>VLOOKUP(B67,'CS and Rates'!$B$1:$D$77,3,FALSE)</f>
        <v>52.42</v>
      </c>
      <c r="E67" s="191"/>
      <c r="F67" s="97">
        <f>'AMH Wrksht'!K46</f>
        <v>0</v>
      </c>
      <c r="G67" s="168">
        <f t="shared" ref="G67" si="19">D67*F67</f>
        <v>0</v>
      </c>
      <c r="H67" s="193"/>
      <c r="I67" s="169">
        <f t="shared" ref="I67" si="20">ROUND(G67-H67,2)</f>
        <v>0</v>
      </c>
      <c r="J67" s="192" t="str">
        <f t="shared" si="17"/>
        <v>XXXXXXXXXX</v>
      </c>
      <c r="K67" s="193"/>
      <c r="L67" s="163">
        <f t="shared" si="18"/>
        <v>0</v>
      </c>
    </row>
    <row r="68" spans="1:12" s="182" customFormat="1" x14ac:dyDescent="0.35">
      <c r="A68" s="245">
        <f>'AMH Wrksht'!A47</f>
        <v>35</v>
      </c>
      <c r="B68" s="174" t="str">
        <f>'AMH Wrksht'!B47</f>
        <v>Outpatient - Group</v>
      </c>
      <c r="C68" s="174" t="str">
        <f>'AMH Wrksht'!F47</f>
        <v>Hours</v>
      </c>
      <c r="D68" s="240">
        <f>VLOOKUP(B68,'CS and Rates'!$B$1:$D$77,3,FALSE)</f>
        <v>22.44</v>
      </c>
      <c r="E68" s="191"/>
      <c r="F68" s="97">
        <f>'AMH Wrksht'!K47</f>
        <v>0</v>
      </c>
      <c r="G68" s="168">
        <f t="shared" si="15"/>
        <v>0</v>
      </c>
      <c r="H68" s="193"/>
      <c r="I68" s="169">
        <f t="shared" si="16"/>
        <v>0</v>
      </c>
      <c r="J68" s="192" t="str">
        <f t="shared" si="17"/>
        <v>XXXXXXXXXX</v>
      </c>
      <c r="K68" s="193"/>
      <c r="L68" s="163">
        <f t="shared" si="18"/>
        <v>0</v>
      </c>
    </row>
    <row r="69" spans="1:12" s="182" customFormat="1" x14ac:dyDescent="0.35">
      <c r="A69" s="245">
        <f>'AMH Wrksht'!A48</f>
        <v>14</v>
      </c>
      <c r="B69" s="174" t="str">
        <f>'AMH Wrksht'!B48</f>
        <v>Outpatient - Individual</v>
      </c>
      <c r="C69" s="174" t="str">
        <f>'AMH Wrksht'!F48</f>
        <v>Hours</v>
      </c>
      <c r="D69" s="240">
        <f>VLOOKUP(B69,'CS and Rates'!$B$1:$D$77,3,FALSE)</f>
        <v>89.76</v>
      </c>
      <c r="E69" s="191"/>
      <c r="F69" s="97">
        <f>'AMH Wrksht'!K48</f>
        <v>0</v>
      </c>
      <c r="G69" s="168">
        <f t="shared" si="15"/>
        <v>0</v>
      </c>
      <c r="H69" s="193"/>
      <c r="I69" s="169">
        <f t="shared" si="16"/>
        <v>0</v>
      </c>
      <c r="J69" s="192" t="str">
        <f t="shared" si="17"/>
        <v>XXXXXXXXXX</v>
      </c>
      <c r="K69" s="193"/>
      <c r="L69" s="163">
        <f t="shared" si="18"/>
        <v>0</v>
      </c>
    </row>
    <row r="70" spans="1:12" s="182" customFormat="1" x14ac:dyDescent="0.35">
      <c r="A70" s="245">
        <f>'AMH Wrksht'!A49</f>
        <v>15</v>
      </c>
      <c r="B70" s="174" t="str">
        <f>'AMH Wrksht'!B49</f>
        <v>Outreach (Client Specific)</v>
      </c>
      <c r="C70" s="174" t="str">
        <f>'AMH Wrksht'!F49</f>
        <v>Hours</v>
      </c>
      <c r="D70" s="240">
        <f>VLOOKUP(B70,'CS and Rates'!$B$1:$D$77,3,FALSE)</f>
        <v>57.62</v>
      </c>
      <c r="E70" s="191"/>
      <c r="F70" s="97">
        <f>'AMH Wrksht'!K49</f>
        <v>0</v>
      </c>
      <c r="G70" s="168">
        <f t="shared" si="15"/>
        <v>0</v>
      </c>
      <c r="H70" s="193"/>
      <c r="I70" s="169">
        <f t="shared" si="16"/>
        <v>0</v>
      </c>
      <c r="J70" s="192" t="str">
        <f t="shared" si="17"/>
        <v>XXXXXXXXXX</v>
      </c>
      <c r="K70" s="193"/>
      <c r="L70" s="163">
        <f t="shared" si="18"/>
        <v>0</v>
      </c>
    </row>
    <row r="71" spans="1:12" s="182" customFormat="1" x14ac:dyDescent="0.35">
      <c r="A71" s="245">
        <f>'AMH Wrksht'!A50</f>
        <v>15</v>
      </c>
      <c r="B71" s="174" t="str">
        <f>'AMH Wrksht'!B50</f>
        <v>Outreach (Non-Client Specific)</v>
      </c>
      <c r="C71" s="174" t="str">
        <f>'AMH Wrksht'!F50</f>
        <v>Hours</v>
      </c>
      <c r="D71" s="240">
        <f>VLOOKUP(B71,'CS and Rates'!$B$1:$D$77,3,FALSE)</f>
        <v>57.62</v>
      </c>
      <c r="E71" s="191"/>
      <c r="F71" s="97">
        <f>'AMH Wrksht'!K50</f>
        <v>0</v>
      </c>
      <c r="G71" s="168">
        <f t="shared" si="15"/>
        <v>0</v>
      </c>
      <c r="H71" s="193"/>
      <c r="I71" s="169">
        <f t="shared" si="16"/>
        <v>0</v>
      </c>
      <c r="J71" s="192" t="str">
        <f t="shared" si="17"/>
        <v>XXXXXXXXXX</v>
      </c>
      <c r="K71" s="193"/>
      <c r="L71" s="163">
        <f t="shared" si="18"/>
        <v>0</v>
      </c>
    </row>
    <row r="72" spans="1:12" s="182" customFormat="1" x14ac:dyDescent="0.35">
      <c r="A72" s="245">
        <f>'AMH Wrksht'!A51</f>
        <v>47</v>
      </c>
      <c r="B72" s="174" t="str">
        <f>'AMH Wrksht'!B51</f>
        <v>Recovery Support - Group</v>
      </c>
      <c r="C72" s="174" t="str">
        <f>'AMH Wrksht'!F51</f>
        <v>Hours</v>
      </c>
      <c r="D72" s="240">
        <f>VLOOKUP(B72,'CS and Rates'!$B$1:$D$77,3,FALSE)</f>
        <v>15.1</v>
      </c>
      <c r="E72" s="191"/>
      <c r="F72" s="97">
        <f>'AMH Wrksht'!K51</f>
        <v>0</v>
      </c>
      <c r="G72" s="168">
        <f t="shared" si="15"/>
        <v>0</v>
      </c>
      <c r="H72" s="193"/>
      <c r="I72" s="169">
        <f t="shared" si="16"/>
        <v>0</v>
      </c>
      <c r="J72" s="192" t="str">
        <f t="shared" si="17"/>
        <v>XXXXXXXXXX</v>
      </c>
      <c r="K72" s="193"/>
      <c r="L72" s="163">
        <f t="shared" si="18"/>
        <v>0</v>
      </c>
    </row>
    <row r="73" spans="1:12" s="182" customFormat="1" x14ac:dyDescent="0.35">
      <c r="A73" s="245">
        <f>'AMH Wrksht'!A52</f>
        <v>46</v>
      </c>
      <c r="B73" s="174" t="str">
        <f>'AMH Wrksht'!B52</f>
        <v>Recovery Support - Individual</v>
      </c>
      <c r="C73" s="174" t="str">
        <f>'AMH Wrksht'!F52</f>
        <v>Hours</v>
      </c>
      <c r="D73" s="240">
        <f>VLOOKUP(B73,'CS and Rates'!$B$1:$D$77,3,FALSE)</f>
        <v>60.41</v>
      </c>
      <c r="E73" s="191"/>
      <c r="F73" s="97">
        <f>'AMH Wrksht'!K52</f>
        <v>0</v>
      </c>
      <c r="G73" s="168">
        <f t="shared" si="15"/>
        <v>0</v>
      </c>
      <c r="H73" s="193"/>
      <c r="I73" s="169">
        <f t="shared" si="16"/>
        <v>0</v>
      </c>
      <c r="J73" s="192" t="str">
        <f t="shared" si="17"/>
        <v>XXXXXXXXXX</v>
      </c>
      <c r="K73" s="193"/>
      <c r="L73" s="163">
        <f t="shared" si="18"/>
        <v>0</v>
      </c>
    </row>
    <row r="74" spans="1:12" s="182" customFormat="1" x14ac:dyDescent="0.35">
      <c r="A74" s="245">
        <f>'AMH Wrksht'!A53</f>
        <v>22</v>
      </c>
      <c r="B74" s="174" t="str">
        <f>'AMH Wrksht'!B53</f>
        <v>Respite Services</v>
      </c>
      <c r="C74" s="174" t="str">
        <f>'AMH Wrksht'!F53</f>
        <v>Hours</v>
      </c>
      <c r="D74" s="240">
        <f>VLOOKUP(B74,'CS and Rates'!$B$1:$D$77,3,FALSE)</f>
        <v>0</v>
      </c>
      <c r="E74" s="191"/>
      <c r="F74" s="97">
        <f>'AMH Wrksht'!K53</f>
        <v>0</v>
      </c>
      <c r="G74" s="168">
        <f t="shared" si="15"/>
        <v>0</v>
      </c>
      <c r="H74" s="193"/>
      <c r="I74" s="169">
        <f t="shared" si="16"/>
        <v>0</v>
      </c>
      <c r="J74" s="192" t="str">
        <f t="shared" si="17"/>
        <v>XXXXXXXXXX</v>
      </c>
      <c r="K74" s="193"/>
      <c r="L74" s="163">
        <f t="shared" si="18"/>
        <v>0</v>
      </c>
    </row>
    <row r="75" spans="1:12" s="182" customFormat="1" x14ac:dyDescent="0.35">
      <c r="A75" s="245">
        <f>'AMH Wrksht'!A54</f>
        <v>25</v>
      </c>
      <c r="B75" s="174" t="str">
        <f>'AMH Wrksht'!B54</f>
        <v>Supported Employment</v>
      </c>
      <c r="C75" s="174" t="str">
        <f>'AMH Wrksht'!F54</f>
        <v>Hours</v>
      </c>
      <c r="D75" s="240">
        <f>VLOOKUP(B75,'CS and Rates'!$B$1:$D$77,3,FALSE)</f>
        <v>67.62</v>
      </c>
      <c r="E75" s="191"/>
      <c r="F75" s="97">
        <f>'AMH Wrksht'!K54</f>
        <v>0</v>
      </c>
      <c r="G75" s="168">
        <f t="shared" si="15"/>
        <v>0</v>
      </c>
      <c r="H75" s="193"/>
      <c r="I75" s="169">
        <f t="shared" si="16"/>
        <v>0</v>
      </c>
      <c r="J75" s="192" t="str">
        <f t="shared" si="17"/>
        <v>XXXXXXXXXX</v>
      </c>
      <c r="K75" s="193"/>
      <c r="L75" s="163">
        <f t="shared" si="18"/>
        <v>0</v>
      </c>
    </row>
    <row r="76" spans="1:12" s="182" customFormat="1" x14ac:dyDescent="0.35">
      <c r="A76" s="245">
        <f>'AMH Wrksht'!A55</f>
        <v>26</v>
      </c>
      <c r="B76" s="174" t="str">
        <f>'AMH Wrksht'!B55</f>
        <v>Supportive Housing/Living</v>
      </c>
      <c r="C76" s="174" t="str">
        <f>'AMH Wrksht'!F55</f>
        <v>Hours</v>
      </c>
      <c r="D76" s="240">
        <f>VLOOKUP(B76,'CS and Rates'!$B$1:$D$77,3,FALSE)</f>
        <v>70.38</v>
      </c>
      <c r="E76" s="191"/>
      <c r="F76" s="97">
        <f>'AMH Wrksht'!K55</f>
        <v>0</v>
      </c>
      <c r="G76" s="168">
        <f t="shared" si="15"/>
        <v>0</v>
      </c>
      <c r="H76" s="193"/>
      <c r="I76" s="169">
        <f t="shared" si="16"/>
        <v>0</v>
      </c>
      <c r="J76" s="192" t="str">
        <f t="shared" si="17"/>
        <v>XXXXXXXXXX</v>
      </c>
      <c r="K76" s="193"/>
      <c r="L76" s="163">
        <f t="shared" si="18"/>
        <v>0</v>
      </c>
    </row>
    <row r="77" spans="1:12" s="182" customFormat="1" x14ac:dyDescent="0.35">
      <c r="A77" s="245" t="str">
        <f>'AMH Wrksht'!A56</f>
        <v>TBD</v>
      </c>
      <c r="B77" s="174" t="str">
        <f>'AMH Wrksht'!B56</f>
        <v>Cost Reimbursement Expenses</v>
      </c>
      <c r="C77" s="174" t="str">
        <f>'AMH Wrksht'!F56</f>
        <v>TBD</v>
      </c>
      <c r="D77" s="190"/>
      <c r="E77" s="191"/>
      <c r="F77" s="97">
        <f>'AMH Wrksht'!K56</f>
        <v>0</v>
      </c>
      <c r="G77" s="168">
        <f t="shared" si="15"/>
        <v>0</v>
      </c>
      <c r="H77" s="193"/>
      <c r="I77" s="169">
        <f t="shared" si="16"/>
        <v>0</v>
      </c>
      <c r="J77" s="192" t="str">
        <f t="shared" si="17"/>
        <v>XXXXXXXXXX</v>
      </c>
      <c r="K77" s="193"/>
      <c r="L77" s="163">
        <f t="shared" si="18"/>
        <v>0</v>
      </c>
    </row>
    <row r="78" spans="1:12" s="182" customFormat="1" x14ac:dyDescent="0.35">
      <c r="A78" s="245">
        <f>'AMH Wrksht'!A65</f>
        <v>0</v>
      </c>
      <c r="B78" s="174">
        <f>'AMH Wrksht'!B65</f>
        <v>0</v>
      </c>
      <c r="C78" s="174">
        <f>'AMH Wrksht'!F65</f>
        <v>0</v>
      </c>
      <c r="D78" s="190"/>
      <c r="E78" s="191"/>
      <c r="F78" s="97">
        <f>'AMH Wrksht'!K65</f>
        <v>0</v>
      </c>
      <c r="G78" s="168">
        <f t="shared" si="15"/>
        <v>0</v>
      </c>
      <c r="H78" s="193"/>
      <c r="I78" s="169">
        <f t="shared" si="16"/>
        <v>0</v>
      </c>
      <c r="J78" s="192" t="str">
        <f t="shared" si="17"/>
        <v>XXXXXXXXXX</v>
      </c>
      <c r="K78" s="193"/>
      <c r="L78" s="163">
        <f t="shared" si="18"/>
        <v>0</v>
      </c>
    </row>
    <row r="79" spans="1:12" s="182" customFormat="1" x14ac:dyDescent="0.35">
      <c r="A79" s="245">
        <f>'AMH Wrksht'!A66</f>
        <v>0</v>
      </c>
      <c r="B79" s="174">
        <f>'AMH Wrksht'!B66</f>
        <v>0</v>
      </c>
      <c r="C79" s="174">
        <f>'AMH Wrksht'!F66</f>
        <v>0</v>
      </c>
      <c r="D79" s="190"/>
      <c r="E79" s="191"/>
      <c r="F79" s="97">
        <f>'AMH Wrksht'!K66</f>
        <v>0</v>
      </c>
      <c r="G79" s="168">
        <f t="shared" si="15"/>
        <v>0</v>
      </c>
      <c r="H79" s="193"/>
      <c r="I79" s="169">
        <f t="shared" si="16"/>
        <v>0</v>
      </c>
      <c r="J79" s="192" t="str">
        <f t="shared" si="17"/>
        <v>XXXXXXXXXX</v>
      </c>
      <c r="K79" s="193"/>
      <c r="L79" s="163">
        <f t="shared" si="18"/>
        <v>0</v>
      </c>
    </row>
    <row r="80" spans="1:12" s="182" customFormat="1" x14ac:dyDescent="0.35">
      <c r="A80" s="173"/>
      <c r="B80" s="177" t="str">
        <f>'AMH Wrksht'!B70</f>
        <v>CRISIS SERVICES</v>
      </c>
      <c r="C80" s="176">
        <f>'AMH Wrksht'!F70</f>
        <v>0</v>
      </c>
      <c r="D80" s="178"/>
      <c r="E80" s="179"/>
      <c r="F80" s="241"/>
      <c r="G80" s="179"/>
      <c r="H80" s="179"/>
      <c r="I80" s="180"/>
      <c r="J80" s="181"/>
      <c r="K80" s="179"/>
      <c r="L80" s="156"/>
    </row>
    <row r="81" spans="1:12" s="182" customFormat="1" x14ac:dyDescent="0.35">
      <c r="A81" s="245">
        <f>'AMH Wrksht'!A71</f>
        <v>3</v>
      </c>
      <c r="B81" s="174" t="str">
        <f>'AMH Wrksht'!B71</f>
        <v>Crisis Stabilization</v>
      </c>
      <c r="C81" s="174" t="str">
        <f>'AMH Wrksht'!F71</f>
        <v>Day</v>
      </c>
      <c r="D81" s="240">
        <f>VLOOKUP(B81,'CS and Rates'!$B$1:$D$77,3,FALSE)</f>
        <v>362.41</v>
      </c>
      <c r="E81" s="191"/>
      <c r="F81" s="97">
        <f>'AMH Wrksht'!K71</f>
        <v>0</v>
      </c>
      <c r="G81" s="168">
        <f t="shared" si="15"/>
        <v>0</v>
      </c>
      <c r="H81" s="193"/>
      <c r="I81" s="169">
        <f t="shared" ref="I81:I87" si="21">ROUND(G81-H81,2)</f>
        <v>0</v>
      </c>
      <c r="J81" s="192" t="str">
        <f t="shared" ref="J81:J87" si="22">IF(E81="","XXXXXXXXXX",ROUND(E81-H81,2))</f>
        <v>XXXXXXXXXX</v>
      </c>
      <c r="K81" s="193"/>
      <c r="L81" s="163">
        <f t="shared" ref="L81:L87" si="23">IF(D81="",0,IF(D81=0,0,K81/D81))</f>
        <v>0</v>
      </c>
    </row>
    <row r="82" spans="1:12" s="182" customFormat="1" x14ac:dyDescent="0.35">
      <c r="A82" s="245">
        <f>'AMH Wrksht'!A73</f>
        <v>4</v>
      </c>
      <c r="B82" s="174" t="str">
        <f>'AMH Wrksht'!B73</f>
        <v>Crisis Support/Emergency - Client Specific</v>
      </c>
      <c r="C82" s="174" t="str">
        <f>'AMH Wrksht'!F73</f>
        <v>Hours</v>
      </c>
      <c r="D82" s="240">
        <f>VLOOKUP(B82,'CS and Rates'!$B$1:$D$77,3,FALSE)</f>
        <v>66.34</v>
      </c>
      <c r="E82" s="191"/>
      <c r="F82" s="97">
        <f>'AMH Wrksht'!K73</f>
        <v>0</v>
      </c>
      <c r="G82" s="168">
        <f t="shared" si="15"/>
        <v>0</v>
      </c>
      <c r="H82" s="193"/>
      <c r="I82" s="169">
        <f t="shared" si="21"/>
        <v>0</v>
      </c>
      <c r="J82" s="192" t="str">
        <f t="shared" si="22"/>
        <v>XXXXXXXXXX</v>
      </c>
      <c r="K82" s="193"/>
      <c r="L82" s="163">
        <f t="shared" si="23"/>
        <v>0</v>
      </c>
    </row>
    <row r="83" spans="1:12" s="182" customFormat="1" x14ac:dyDescent="0.35">
      <c r="A83" s="245">
        <f>'AMH Wrksht'!A74</f>
        <v>4</v>
      </c>
      <c r="B83" s="174" t="str">
        <f>'AMH Wrksht'!B74</f>
        <v>Crisis Support/Emergency - Non-Client Specific</v>
      </c>
      <c r="C83" s="174" t="str">
        <f>'AMH Wrksht'!F74</f>
        <v>Hours</v>
      </c>
      <c r="D83" s="240">
        <f>VLOOKUP(B83,'CS and Rates'!$B$1:$D$77,3,FALSE)</f>
        <v>66.34</v>
      </c>
      <c r="E83" s="191"/>
      <c r="F83" s="97">
        <f>'AMH Wrksht'!K74</f>
        <v>0</v>
      </c>
      <c r="G83" s="168">
        <f t="shared" si="15"/>
        <v>0</v>
      </c>
      <c r="H83" s="193"/>
      <c r="I83" s="169">
        <f t="shared" si="21"/>
        <v>0</v>
      </c>
      <c r="J83" s="192" t="str">
        <f t="shared" si="22"/>
        <v>XXXXXXXXXX</v>
      </c>
      <c r="K83" s="193"/>
      <c r="L83" s="163">
        <f t="shared" si="23"/>
        <v>0</v>
      </c>
    </row>
    <row r="84" spans="1:12" s="182" customFormat="1" x14ac:dyDescent="0.35">
      <c r="A84" s="245">
        <f>'AMH Wrksht'!A75</f>
        <v>9</v>
      </c>
      <c r="B84" s="174" t="str">
        <f>'AMH Wrksht'!B75</f>
        <v>Inpatient</v>
      </c>
      <c r="C84" s="174" t="str">
        <f>'AMH Wrksht'!F75</f>
        <v>Days</v>
      </c>
      <c r="D84" s="240">
        <f>VLOOKUP(B84,'CS and Rates'!$B$1:$D$77,3,FALSE)</f>
        <v>362.41</v>
      </c>
      <c r="E84" s="191"/>
      <c r="F84" s="97">
        <f>'AMH Wrksht'!K75</f>
        <v>0</v>
      </c>
      <c r="G84" s="168">
        <f t="shared" si="15"/>
        <v>0</v>
      </c>
      <c r="H84" s="193"/>
      <c r="I84" s="169">
        <f t="shared" si="21"/>
        <v>0</v>
      </c>
      <c r="J84" s="192" t="str">
        <f t="shared" si="22"/>
        <v>XXXXXXXXXX</v>
      </c>
      <c r="K84" s="193"/>
      <c r="L84" s="163">
        <f t="shared" si="23"/>
        <v>0</v>
      </c>
    </row>
    <row r="85" spans="1:12" s="182" customFormat="1" x14ac:dyDescent="0.35">
      <c r="A85" s="245">
        <f>'AMH Wrksht'!A76</f>
        <v>39</v>
      </c>
      <c r="B85" s="174" t="str">
        <f>'AMH Wrksht'!B76</f>
        <v>Short-term Residential Treatment</v>
      </c>
      <c r="C85" s="174" t="str">
        <f>'AMH Wrksht'!F76</f>
        <v>Days</v>
      </c>
      <c r="D85" s="190"/>
      <c r="E85" s="191"/>
      <c r="F85" s="97">
        <f>'AMH Wrksht'!K76</f>
        <v>0</v>
      </c>
      <c r="G85" s="168">
        <f t="shared" si="15"/>
        <v>0</v>
      </c>
      <c r="H85" s="193"/>
      <c r="I85" s="169">
        <f t="shared" si="21"/>
        <v>0</v>
      </c>
      <c r="J85" s="192" t="str">
        <f t="shared" si="22"/>
        <v>XXXXXXXXXX</v>
      </c>
      <c r="K85" s="193"/>
      <c r="L85" s="163">
        <f t="shared" si="23"/>
        <v>0</v>
      </c>
    </row>
    <row r="86" spans="1:12" s="182" customFormat="1" x14ac:dyDescent="0.35">
      <c r="A86" s="245">
        <f>'AMH Wrksht'!A77</f>
        <v>0</v>
      </c>
      <c r="B86" s="174">
        <f>'AMH Wrksht'!B77</f>
        <v>0</v>
      </c>
      <c r="C86" s="174">
        <f>'AMH Wrksht'!F77</f>
        <v>0</v>
      </c>
      <c r="D86" s="190"/>
      <c r="E86" s="191"/>
      <c r="F86" s="97">
        <f>'AMH Wrksht'!K77</f>
        <v>0</v>
      </c>
      <c r="G86" s="168">
        <f t="shared" si="15"/>
        <v>0</v>
      </c>
      <c r="H86" s="193"/>
      <c r="I86" s="169">
        <f t="shared" si="21"/>
        <v>0</v>
      </c>
      <c r="J86" s="192" t="str">
        <f t="shared" si="22"/>
        <v>XXXXXXXXXX</v>
      </c>
      <c r="K86" s="193"/>
      <c r="L86" s="163">
        <f t="shared" si="23"/>
        <v>0</v>
      </c>
    </row>
    <row r="87" spans="1:12" s="182" customFormat="1" x14ac:dyDescent="0.35">
      <c r="A87" s="245">
        <f>'AMH Wrksht'!A78</f>
        <v>0</v>
      </c>
      <c r="B87" s="174">
        <f>'AMH Wrksht'!B78</f>
        <v>0</v>
      </c>
      <c r="C87" s="174">
        <f>'AMH Wrksht'!F78</f>
        <v>0</v>
      </c>
      <c r="D87" s="190"/>
      <c r="E87" s="191"/>
      <c r="F87" s="97">
        <f>'AMH Wrksht'!K78</f>
        <v>0</v>
      </c>
      <c r="G87" s="168">
        <f t="shared" si="15"/>
        <v>0</v>
      </c>
      <c r="H87" s="193"/>
      <c r="I87" s="169">
        <f t="shared" si="21"/>
        <v>0</v>
      </c>
      <c r="J87" s="192" t="str">
        <f t="shared" si="22"/>
        <v>XXXXXXXXXX</v>
      </c>
      <c r="K87" s="193"/>
      <c r="L87" s="163">
        <f t="shared" si="23"/>
        <v>0</v>
      </c>
    </row>
    <row r="88" spans="1:12" s="182" customFormat="1" x14ac:dyDescent="0.35">
      <c r="A88" s="173"/>
      <c r="B88" s="177" t="str">
        <f>'AMH Wrksht'!B82</f>
        <v>PREVENTION SERVICES</v>
      </c>
      <c r="C88" s="176">
        <f>'AMH Wrksht'!F82</f>
        <v>0</v>
      </c>
      <c r="D88" s="178"/>
      <c r="E88" s="179"/>
      <c r="F88" s="241"/>
      <c r="G88" s="179"/>
      <c r="H88" s="179"/>
      <c r="I88" s="180"/>
      <c r="J88" s="181"/>
      <c r="K88" s="179"/>
      <c r="L88" s="156"/>
    </row>
    <row r="89" spans="1:12" s="182" customFormat="1" x14ac:dyDescent="0.35">
      <c r="A89" s="245">
        <f>'AMH Wrksht'!A39</f>
        <v>30</v>
      </c>
      <c r="B89" s="174" t="str">
        <f>'AMH Wrksht'!B39</f>
        <v>Information and Referal</v>
      </c>
      <c r="C89" s="174" t="str">
        <f>'AMH Wrksht'!F39</f>
        <v>Hours</v>
      </c>
      <c r="D89" s="240">
        <f>VLOOKUP(B89,'CS and Rates'!$B$1:$D$77,3,FALSE)</f>
        <v>32.03</v>
      </c>
      <c r="E89" s="191"/>
      <c r="F89" s="97">
        <f>'AMH Wrksht'!K39</f>
        <v>0</v>
      </c>
      <c r="G89" s="168">
        <f t="shared" si="15"/>
        <v>0</v>
      </c>
      <c r="H89" s="193"/>
      <c r="I89" s="169">
        <f>ROUND(G89-H89,2)</f>
        <v>0</v>
      </c>
      <c r="J89" s="192" t="str">
        <f t="shared" ref="J89:J96" si="24">IF(E89="","XXXXXXXXXX",ROUND(E89-H89,2))</f>
        <v>XXXXXXXXXX</v>
      </c>
      <c r="K89" s="193"/>
      <c r="L89" s="163">
        <f t="shared" ref="L89:L96" si="25">IF(D89="",0,IF(D89=0,0,K89/D89))</f>
        <v>0</v>
      </c>
    </row>
    <row r="90" spans="1:12" s="182" customFormat="1" x14ac:dyDescent="0.35">
      <c r="A90" s="245">
        <f>'AMH Wrksht'!A83</f>
        <v>48</v>
      </c>
      <c r="B90" s="174" t="str">
        <f>'AMH Wrksht'!B83</f>
        <v>Prevention - Indicated</v>
      </c>
      <c r="C90" s="174" t="str">
        <f>'AMH Wrksht'!F83</f>
        <v>Hours</v>
      </c>
      <c r="D90" s="240">
        <f>VLOOKUP(B90,'CS and Rates'!$B$1:$D$77,3,FALSE)</f>
        <v>72.33</v>
      </c>
      <c r="E90" s="191"/>
      <c r="F90" s="97">
        <f>'AMH Wrksht'!K83</f>
        <v>0</v>
      </c>
      <c r="G90" s="168">
        <f t="shared" si="15"/>
        <v>0</v>
      </c>
      <c r="H90" s="193"/>
      <c r="I90" s="169">
        <f>ROUND(G90-H90,2)</f>
        <v>0</v>
      </c>
      <c r="J90" s="192" t="str">
        <f t="shared" si="24"/>
        <v>XXXXXXXXXX</v>
      </c>
      <c r="K90" s="193"/>
      <c r="L90" s="163">
        <f t="shared" si="25"/>
        <v>0</v>
      </c>
    </row>
    <row r="91" spans="1:12" s="182" customFormat="1" x14ac:dyDescent="0.35">
      <c r="A91" s="245">
        <f>'AMH Wrksht'!A84</f>
        <v>49</v>
      </c>
      <c r="B91" s="174" t="str">
        <f>'AMH Wrksht'!B84</f>
        <v>Prevention - Selective - Client Specific Form</v>
      </c>
      <c r="C91" s="174" t="str">
        <f>'AMH Wrksht'!F84</f>
        <v>Hours</v>
      </c>
      <c r="D91" s="240">
        <f>VLOOKUP(B91,'CS and Rates'!$B$1:$D$77,3,FALSE)</f>
        <v>72.33</v>
      </c>
      <c r="E91" s="191"/>
      <c r="F91" s="97">
        <f>'AMH Wrksht'!K84</f>
        <v>0</v>
      </c>
      <c r="G91" s="168">
        <f t="shared" ref="G91:G94" si="26">D91*F91</f>
        <v>0</v>
      </c>
      <c r="H91" s="193"/>
      <c r="I91" s="169">
        <f t="shared" ref="I91:I94" si="27">ROUND(G91-H91,2)</f>
        <v>0</v>
      </c>
      <c r="J91" s="192" t="str">
        <f t="shared" si="24"/>
        <v>XXXXXXXXXX</v>
      </c>
      <c r="K91" s="193"/>
      <c r="L91" s="163">
        <f t="shared" si="25"/>
        <v>0</v>
      </c>
    </row>
    <row r="92" spans="1:12" s="182" customFormat="1" x14ac:dyDescent="0.35">
      <c r="A92" s="245">
        <f>'AMH Wrksht'!A85</f>
        <v>49</v>
      </c>
      <c r="B92" s="174" t="str">
        <f>'AMH Wrksht'!B85</f>
        <v>Prevention - Selective - Non-Client Specific</v>
      </c>
      <c r="C92" s="174" t="str">
        <f>'AMH Wrksht'!F85</f>
        <v>Hours</v>
      </c>
      <c r="D92" s="240">
        <f>VLOOKUP(B92,'CS and Rates'!$B$1:$D$77,3,FALSE)</f>
        <v>72.33</v>
      </c>
      <c r="E92" s="191"/>
      <c r="F92" s="97">
        <f>'AMH Wrksht'!K85</f>
        <v>0</v>
      </c>
      <c r="G92" s="168">
        <f t="shared" si="26"/>
        <v>0</v>
      </c>
      <c r="H92" s="193"/>
      <c r="I92" s="169">
        <f t="shared" si="27"/>
        <v>0</v>
      </c>
      <c r="J92" s="192" t="str">
        <f t="shared" si="24"/>
        <v>XXXXXXXXXX</v>
      </c>
      <c r="K92" s="193"/>
      <c r="L92" s="163">
        <f t="shared" si="25"/>
        <v>0</v>
      </c>
    </row>
    <row r="93" spans="1:12" s="182" customFormat="1" x14ac:dyDescent="0.35">
      <c r="A93" s="245">
        <f>'AMH Wrksht'!A86</f>
        <v>50</v>
      </c>
      <c r="B93" s="174" t="str">
        <f>'AMH Wrksht'!B86</f>
        <v>Prevention - Universal Direct</v>
      </c>
      <c r="C93" s="174" t="str">
        <f>'AMH Wrksht'!F86</f>
        <v>Hours</v>
      </c>
      <c r="D93" s="240">
        <f>VLOOKUP(B93,'CS and Rates'!$B$1:$D$77,3,FALSE)</f>
        <v>72.33</v>
      </c>
      <c r="E93" s="191"/>
      <c r="F93" s="97">
        <f>'AMH Wrksht'!K86</f>
        <v>0</v>
      </c>
      <c r="G93" s="168">
        <f t="shared" si="26"/>
        <v>0</v>
      </c>
      <c r="H93" s="193"/>
      <c r="I93" s="169">
        <f t="shared" si="27"/>
        <v>0</v>
      </c>
      <c r="J93" s="192" t="str">
        <f t="shared" si="24"/>
        <v>XXXXXXXXXX</v>
      </c>
      <c r="K93" s="193"/>
      <c r="L93" s="163">
        <f t="shared" si="25"/>
        <v>0</v>
      </c>
    </row>
    <row r="94" spans="1:12" s="182" customFormat="1" x14ac:dyDescent="0.35">
      <c r="A94" s="245">
        <f>'AMH Wrksht'!A87</f>
        <v>51</v>
      </c>
      <c r="B94" s="174" t="str">
        <f>'AMH Wrksht'!B87</f>
        <v>Prevention - Universal Indirect</v>
      </c>
      <c r="C94" s="174" t="str">
        <f>'AMH Wrksht'!F87</f>
        <v>Hours</v>
      </c>
      <c r="D94" s="240">
        <f>VLOOKUP(B94,'CS and Rates'!$B$1:$D$77,3,FALSE)</f>
        <v>72.33</v>
      </c>
      <c r="E94" s="191"/>
      <c r="F94" s="97">
        <f>'AMH Wrksht'!K87</f>
        <v>0</v>
      </c>
      <c r="G94" s="168">
        <f t="shared" si="26"/>
        <v>0</v>
      </c>
      <c r="H94" s="193"/>
      <c r="I94" s="169">
        <f t="shared" si="27"/>
        <v>0</v>
      </c>
      <c r="J94" s="192" t="str">
        <f t="shared" si="24"/>
        <v>XXXXXXXXXX</v>
      </c>
      <c r="K94" s="193"/>
      <c r="L94" s="163">
        <f t="shared" si="25"/>
        <v>0</v>
      </c>
    </row>
    <row r="95" spans="1:12" s="182" customFormat="1" x14ac:dyDescent="0.35">
      <c r="A95" s="245">
        <f>'AMH Wrksht'!A88</f>
        <v>0</v>
      </c>
      <c r="B95" s="174">
        <f>'AMH Wrksht'!B88</f>
        <v>0</v>
      </c>
      <c r="C95" s="174">
        <f>'AMH Wrksht'!F88</f>
        <v>0</v>
      </c>
      <c r="D95" s="190"/>
      <c r="E95" s="191"/>
      <c r="F95" s="97">
        <f>'AMH Wrksht'!K88</f>
        <v>0</v>
      </c>
      <c r="G95" s="168">
        <f t="shared" si="15"/>
        <v>0</v>
      </c>
      <c r="H95" s="193"/>
      <c r="I95" s="169">
        <f>ROUND(G95-H95,2)</f>
        <v>0</v>
      </c>
      <c r="J95" s="192" t="str">
        <f t="shared" si="24"/>
        <v>XXXXXXXXXX</v>
      </c>
      <c r="K95" s="193"/>
      <c r="L95" s="163">
        <f t="shared" si="25"/>
        <v>0</v>
      </c>
    </row>
    <row r="96" spans="1:12" s="182" customFormat="1" x14ac:dyDescent="0.35">
      <c r="A96" s="245">
        <f>'AMH Wrksht'!A89</f>
        <v>0</v>
      </c>
      <c r="B96" s="174">
        <f>'AMH Wrksht'!B89</f>
        <v>0</v>
      </c>
      <c r="C96" s="174">
        <f>'AMH Wrksht'!F89</f>
        <v>0</v>
      </c>
      <c r="D96" s="190"/>
      <c r="E96" s="191"/>
      <c r="F96" s="97">
        <f>'AMH Wrksht'!K89</f>
        <v>0</v>
      </c>
      <c r="G96" s="168">
        <f t="shared" si="15"/>
        <v>0</v>
      </c>
      <c r="H96" s="193"/>
      <c r="I96" s="169">
        <f>ROUND(G96-H96,2)</f>
        <v>0</v>
      </c>
      <c r="J96" s="192" t="str">
        <f t="shared" si="24"/>
        <v>XXXXXXXXXX</v>
      </c>
      <c r="K96" s="193"/>
      <c r="L96" s="163">
        <f t="shared" si="25"/>
        <v>0</v>
      </c>
    </row>
    <row r="97" spans="1:12" s="182" customFormat="1" ht="5.25" customHeight="1" x14ac:dyDescent="0.35">
      <c r="A97" s="187"/>
      <c r="B97" s="188"/>
      <c r="C97" s="188"/>
      <c r="D97" s="189"/>
      <c r="J97" s="194"/>
      <c r="L97" s="254"/>
    </row>
    <row r="98" spans="1:12" s="182" customFormat="1" ht="15" thickBot="1" x14ac:dyDescent="0.4">
      <c r="A98" s="195" t="s">
        <v>289</v>
      </c>
      <c r="B98" s="196" t="s">
        <v>402</v>
      </c>
      <c r="C98" s="196"/>
      <c r="D98" s="197"/>
      <c r="E98" s="198"/>
      <c r="F98" s="199">
        <f>SUM(F40:F97)</f>
        <v>0</v>
      </c>
      <c r="G98" s="205">
        <f>SUM(G40:G97)</f>
        <v>0</v>
      </c>
      <c r="H98" s="205">
        <f>SUM(H40:H97)</f>
        <v>0</v>
      </c>
      <c r="I98" s="205">
        <f>SUM(I40:I97)</f>
        <v>0</v>
      </c>
      <c r="J98" s="200">
        <f>ROUND(E98-H98,2)</f>
        <v>0</v>
      </c>
      <c r="K98" s="252">
        <f>SUM(K40:K97)</f>
        <v>0</v>
      </c>
      <c r="L98" s="199">
        <f>SUM(L40:L97)</f>
        <v>0</v>
      </c>
    </row>
    <row r="99" spans="1:12" ht="15.75" customHeight="1" thickBot="1" x14ac:dyDescent="0.4">
      <c r="A99" s="187"/>
      <c r="B99" s="188"/>
      <c r="C99" s="188"/>
      <c r="D99" s="189"/>
      <c r="E99" s="238" t="str">
        <f>IF((SUM(E41:E97))&gt;E98,"Please check funding above","")</f>
        <v/>
      </c>
      <c r="K99" s="239">
        <f>MIN(J98,I98)</f>
        <v>0</v>
      </c>
      <c r="L99" s="255" t="s">
        <v>138</v>
      </c>
    </row>
    <row r="100" spans="1:12" s="182" customFormat="1" ht="15" customHeight="1" x14ac:dyDescent="0.35">
      <c r="A100" s="49"/>
      <c r="B100" s="50" t="s">
        <v>403</v>
      </c>
      <c r="C100" s="188"/>
      <c r="D100" s="189"/>
      <c r="L100" s="254"/>
    </row>
    <row r="101" spans="1:12" s="182" customFormat="1" x14ac:dyDescent="0.35">
      <c r="A101" s="245" t="str">
        <f>'AMH Wrksht'!A101</f>
        <v>TBD</v>
      </c>
      <c r="B101" s="249" t="str">
        <f>'AMH Wrksht'!B101</f>
        <v>First Episode Team</v>
      </c>
      <c r="C101" s="247" t="str">
        <f>'AMH Wrksht'!F101</f>
        <v>Hours</v>
      </c>
      <c r="D101" s="240">
        <f>VLOOKUP(B101,'CS and Rates'!$B$1:$D$77,3,FALSE)</f>
        <v>75.12</v>
      </c>
      <c r="E101" s="191"/>
      <c r="F101" s="97">
        <f>'AMH Wrksht'!N101</f>
        <v>0</v>
      </c>
      <c r="G101" s="168">
        <f t="shared" ref="G101" si="28">D101*F101</f>
        <v>0</v>
      </c>
      <c r="H101" s="193"/>
      <c r="I101" s="169">
        <f t="shared" ref="I101" si="29">G101-H101</f>
        <v>0</v>
      </c>
      <c r="J101" s="192" t="str">
        <f t="shared" ref="J101:J103" si="30">IF(E101="","XXXXXXXXXX",ROUND(E101-H101,2))</f>
        <v>XXXXXXXXXX</v>
      </c>
      <c r="K101" s="193"/>
      <c r="L101" s="163">
        <f>IF(D101="",0,IF(D101=0,0,K101/D101))</f>
        <v>0</v>
      </c>
    </row>
    <row r="102" spans="1:12" s="182" customFormat="1" x14ac:dyDescent="0.35">
      <c r="A102" s="245">
        <f>'AMH Wrksht'!A102</f>
        <v>0</v>
      </c>
      <c r="B102" s="174">
        <f>'AMH Wrksht'!B102</f>
        <v>0</v>
      </c>
      <c r="C102" s="174">
        <f>'AMH Wrksht'!F102</f>
        <v>0</v>
      </c>
      <c r="D102" s="190"/>
      <c r="E102" s="191"/>
      <c r="F102" s="97">
        <f>'AMH Wrksht'!N102</f>
        <v>0</v>
      </c>
      <c r="G102" s="168">
        <f t="shared" ref="G102:G103" si="31">D102*F102</f>
        <v>0</v>
      </c>
      <c r="H102" s="193"/>
      <c r="I102" s="169">
        <f t="shared" ref="I102:I103" si="32">G102-H102</f>
        <v>0</v>
      </c>
      <c r="J102" s="192" t="str">
        <f t="shared" si="30"/>
        <v>XXXXXXXXXX</v>
      </c>
      <c r="K102" s="193"/>
      <c r="L102" s="163">
        <f>IF(D102="",0,IF(D102=0,0,K102/D102))</f>
        <v>0</v>
      </c>
    </row>
    <row r="103" spans="1:12" s="182" customFormat="1" x14ac:dyDescent="0.35">
      <c r="A103" s="245">
        <f>'AMH Wrksht'!A103</f>
        <v>0</v>
      </c>
      <c r="B103" s="174">
        <f>'AMH Wrksht'!B103</f>
        <v>0</v>
      </c>
      <c r="C103" s="174">
        <f>'AMH Wrksht'!F103</f>
        <v>0</v>
      </c>
      <c r="D103" s="190"/>
      <c r="E103" s="191"/>
      <c r="F103" s="97">
        <f>'AMH Wrksht'!N103</f>
        <v>0</v>
      </c>
      <c r="G103" s="168">
        <f t="shared" si="31"/>
        <v>0</v>
      </c>
      <c r="H103" s="193"/>
      <c r="I103" s="169">
        <f t="shared" si="32"/>
        <v>0</v>
      </c>
      <c r="J103" s="192" t="str">
        <f t="shared" si="30"/>
        <v>XXXXXXXXXX</v>
      </c>
      <c r="K103" s="193"/>
      <c r="L103" s="163">
        <f>IF(D103="",0,IF(D103=0,0,K103/D103))</f>
        <v>0</v>
      </c>
    </row>
    <row r="104" spans="1:12" s="182" customFormat="1" ht="5.25" customHeight="1" x14ac:dyDescent="0.35">
      <c r="A104" s="187"/>
      <c r="B104" s="188"/>
      <c r="C104" s="188"/>
      <c r="D104" s="189"/>
      <c r="J104" s="194"/>
      <c r="L104" s="254"/>
    </row>
    <row r="105" spans="1:12" s="182" customFormat="1" ht="15" thickBot="1" x14ac:dyDescent="0.4">
      <c r="A105" s="195" t="s">
        <v>289</v>
      </c>
      <c r="B105" s="196" t="s">
        <v>403</v>
      </c>
      <c r="C105" s="196"/>
      <c r="D105" s="197"/>
      <c r="E105" s="198"/>
      <c r="F105" s="199">
        <f>SUM(F100:F104)</f>
        <v>0</v>
      </c>
      <c r="G105" s="205">
        <f>SUM(G100:G104)</f>
        <v>0</v>
      </c>
      <c r="H105" s="205">
        <f>SUM(H100:H104)</f>
        <v>0</v>
      </c>
      <c r="I105" s="205">
        <f>SUM(I100:I104)</f>
        <v>0</v>
      </c>
      <c r="J105" s="200">
        <f>ROUND(E105-H105,2)</f>
        <v>0</v>
      </c>
      <c r="K105" s="201">
        <f>SUM(K100:K104)</f>
        <v>0</v>
      </c>
      <c r="L105" s="199">
        <f>SUM(L100:L104)</f>
        <v>0</v>
      </c>
    </row>
    <row r="106" spans="1:12" ht="15" thickBot="1" x14ac:dyDescent="0.4">
      <c r="A106" s="187"/>
      <c r="B106" s="188"/>
      <c r="C106" s="188"/>
      <c r="D106" s="189"/>
      <c r="E106" s="238" t="str">
        <f>IF((SUM(E100:E104))&gt;E105,"Please check funding above","")</f>
        <v/>
      </c>
      <c r="K106" s="239">
        <f>MIN(J105,I105)</f>
        <v>0</v>
      </c>
      <c r="L106" s="255" t="s">
        <v>138</v>
      </c>
    </row>
    <row r="107" spans="1:12" s="182" customFormat="1" ht="15" customHeight="1" x14ac:dyDescent="0.35">
      <c r="A107" s="49"/>
      <c r="B107" s="50" t="s">
        <v>404</v>
      </c>
      <c r="C107" s="188"/>
      <c r="D107" s="189"/>
      <c r="L107" s="254"/>
    </row>
    <row r="108" spans="1:12" s="182" customFormat="1" x14ac:dyDescent="0.35">
      <c r="A108" s="245">
        <f>'AMH Wrksht'!A30</f>
        <v>1</v>
      </c>
      <c r="B108" s="174" t="str">
        <f>'AMH Wrksht'!B30</f>
        <v>Assessment</v>
      </c>
      <c r="C108" s="174" t="str">
        <f>'AMH Wrksht'!F30</f>
        <v>Hours</v>
      </c>
      <c r="D108" s="240">
        <f>VLOOKUP(B108,'CS and Rates'!$B$1:$D$77,3,FALSE)</f>
        <v>89.4</v>
      </c>
      <c r="E108" s="191"/>
      <c r="F108" s="97">
        <f>'AMH Wrksht'!P30</f>
        <v>0</v>
      </c>
      <c r="G108" s="168">
        <f t="shared" ref="G108" si="33">D108*F108</f>
        <v>0</v>
      </c>
      <c r="H108" s="193"/>
      <c r="I108" s="169">
        <f t="shared" ref="I108" si="34">G108-H108</f>
        <v>0</v>
      </c>
      <c r="J108" s="192" t="str">
        <f t="shared" ref="J108:J121" si="35">IF(E108="","XXXXXXXXXX",ROUND(E108-H108,2))</f>
        <v>XXXXXXXXXX</v>
      </c>
      <c r="K108" s="193"/>
      <c r="L108" s="163">
        <f t="shared" ref="L108:L121" si="36">IF(D108="",0,IF(D108=0,0,K108/D108))</f>
        <v>0</v>
      </c>
    </row>
    <row r="109" spans="1:12" s="182" customFormat="1" x14ac:dyDescent="0.35">
      <c r="A109" s="245">
        <f>'AMH Wrksht'!A31</f>
        <v>2</v>
      </c>
      <c r="B109" s="174" t="str">
        <f>'AMH Wrksht'!B31</f>
        <v>Case Management</v>
      </c>
      <c r="C109" s="174" t="str">
        <f>'AMH Wrksht'!F31</f>
        <v>Hours</v>
      </c>
      <c r="D109" s="240">
        <f>VLOOKUP(B109,'CS and Rates'!$B$1:$D$77,3,FALSE)</f>
        <v>71.12</v>
      </c>
      <c r="E109" s="191"/>
      <c r="F109" s="97">
        <f>'AMH Wrksht'!P31</f>
        <v>0</v>
      </c>
      <c r="G109" s="168">
        <f t="shared" ref="G109:G121" si="37">D109*F109</f>
        <v>0</v>
      </c>
      <c r="H109" s="193"/>
      <c r="I109" s="169">
        <f t="shared" ref="I109:I121" si="38">G109-H109</f>
        <v>0</v>
      </c>
      <c r="J109" s="192" t="str">
        <f t="shared" si="35"/>
        <v>XXXXXXXXXX</v>
      </c>
      <c r="K109" s="193"/>
      <c r="L109" s="163">
        <f t="shared" si="36"/>
        <v>0</v>
      </c>
    </row>
    <row r="110" spans="1:12" s="182" customFormat="1" x14ac:dyDescent="0.35">
      <c r="A110" s="245">
        <f>'AMH Wrksht'!A40</f>
        <v>8</v>
      </c>
      <c r="B110" s="174" t="str">
        <f>'AMH Wrksht'!B40</f>
        <v>In-Home &amp; On Site</v>
      </c>
      <c r="C110" s="174" t="str">
        <f>'AMH Wrksht'!F40</f>
        <v>Hours</v>
      </c>
      <c r="D110" s="240">
        <f>VLOOKUP(B110,'CS and Rates'!$B$1:$D$77,3,FALSE)</f>
        <v>84.53</v>
      </c>
      <c r="E110" s="191"/>
      <c r="F110" s="97">
        <f>'AMH Wrksht'!P40</f>
        <v>0</v>
      </c>
      <c r="G110" s="168">
        <f t="shared" si="37"/>
        <v>0</v>
      </c>
      <c r="H110" s="193"/>
      <c r="I110" s="169">
        <f t="shared" si="38"/>
        <v>0</v>
      </c>
      <c r="J110" s="192" t="str">
        <f t="shared" si="35"/>
        <v>XXXXXXXXXX</v>
      </c>
      <c r="K110" s="193"/>
      <c r="L110" s="163">
        <f t="shared" si="36"/>
        <v>0</v>
      </c>
    </row>
    <row r="111" spans="1:12" s="182" customFormat="1" x14ac:dyDescent="0.35">
      <c r="A111" s="245">
        <f>'AMH Wrksht'!A41</f>
        <v>10</v>
      </c>
      <c r="B111" s="174" t="str">
        <f>'AMH Wrksht'!B41</f>
        <v>Intensive Case Management</v>
      </c>
      <c r="C111" s="174" t="str">
        <f>'AMH Wrksht'!F41</f>
        <v>Hours</v>
      </c>
      <c r="D111" s="240">
        <f>VLOOKUP(B111,'CS and Rates'!$B$1:$D$77,3,FALSE)</f>
        <v>0</v>
      </c>
      <c r="E111" s="191"/>
      <c r="F111" s="97">
        <f>'AMH Wrksht'!P41</f>
        <v>0</v>
      </c>
      <c r="G111" s="168">
        <f t="shared" si="37"/>
        <v>0</v>
      </c>
      <c r="H111" s="193"/>
      <c r="I111" s="169">
        <f t="shared" si="38"/>
        <v>0</v>
      </c>
      <c r="J111" s="192" t="str">
        <f t="shared" si="35"/>
        <v>XXXXXXXXXX</v>
      </c>
      <c r="K111" s="193"/>
      <c r="L111" s="163">
        <f t="shared" si="36"/>
        <v>0</v>
      </c>
    </row>
    <row r="112" spans="1:12" s="182" customFormat="1" x14ac:dyDescent="0.35">
      <c r="A112" s="245">
        <f>'AMH Wrksht'!A42</f>
        <v>42</v>
      </c>
      <c r="B112" s="174" t="str">
        <f>'AMH Wrksht'!B42</f>
        <v>Intervention - Group</v>
      </c>
      <c r="C112" s="174" t="str">
        <f>'AMH Wrksht'!F42</f>
        <v>Hours</v>
      </c>
      <c r="D112" s="240">
        <f>VLOOKUP(B112,'CS and Rates'!$B$1:$D$77,3,FALSE)</f>
        <v>18.62</v>
      </c>
      <c r="E112" s="191"/>
      <c r="F112" s="97">
        <f>'AMH Wrksht'!P42</f>
        <v>0</v>
      </c>
      <c r="G112" s="168">
        <f t="shared" si="37"/>
        <v>0</v>
      </c>
      <c r="H112" s="193"/>
      <c r="I112" s="169">
        <f t="shared" si="38"/>
        <v>0</v>
      </c>
      <c r="J112" s="192" t="str">
        <f t="shared" si="35"/>
        <v>XXXXXXXXXX</v>
      </c>
      <c r="K112" s="193"/>
      <c r="L112" s="163">
        <f t="shared" si="36"/>
        <v>0</v>
      </c>
    </row>
    <row r="113" spans="1:12" s="182" customFormat="1" x14ac:dyDescent="0.35">
      <c r="A113" s="245">
        <f>'AMH Wrksht'!A43</f>
        <v>11</v>
      </c>
      <c r="B113" s="174" t="str">
        <f>'AMH Wrksht'!B43</f>
        <v>Intervention - Individual</v>
      </c>
      <c r="C113" s="174" t="str">
        <f>'AMH Wrksht'!F43</f>
        <v>Hours</v>
      </c>
      <c r="D113" s="240">
        <f>VLOOKUP(B113,'CS and Rates'!$B$1:$D$77,3,FALSE)</f>
        <v>74.48</v>
      </c>
      <c r="E113" s="191"/>
      <c r="F113" s="97">
        <f>'AMH Wrksht'!P43</f>
        <v>0</v>
      </c>
      <c r="G113" s="168">
        <f t="shared" si="37"/>
        <v>0</v>
      </c>
      <c r="H113" s="193"/>
      <c r="I113" s="169">
        <f t="shared" si="38"/>
        <v>0</v>
      </c>
      <c r="J113" s="192" t="str">
        <f t="shared" si="35"/>
        <v>XXXXXXXXXX</v>
      </c>
      <c r="K113" s="193"/>
      <c r="L113" s="163">
        <f t="shared" si="36"/>
        <v>0</v>
      </c>
    </row>
    <row r="114" spans="1:12" s="182" customFormat="1" x14ac:dyDescent="0.35">
      <c r="A114" s="245">
        <f>'AMH Wrksht'!A50</f>
        <v>15</v>
      </c>
      <c r="B114" s="174" t="str">
        <f>'AMH Wrksht'!B50</f>
        <v>Outreach (Non-Client Specific)</v>
      </c>
      <c r="C114" s="174" t="str">
        <f>'AMH Wrksht'!F50</f>
        <v>Hours</v>
      </c>
      <c r="D114" s="240">
        <f>VLOOKUP(B114,'CS and Rates'!$B$1:$D$77,3,FALSE)</f>
        <v>57.62</v>
      </c>
      <c r="E114" s="191"/>
      <c r="F114" s="97">
        <f>'AMH Wrksht'!P50</f>
        <v>0</v>
      </c>
      <c r="G114" s="168">
        <f t="shared" si="37"/>
        <v>0</v>
      </c>
      <c r="H114" s="193"/>
      <c r="I114" s="169">
        <f t="shared" si="38"/>
        <v>0</v>
      </c>
      <c r="J114" s="192" t="str">
        <f t="shared" si="35"/>
        <v>XXXXXXXXXX</v>
      </c>
      <c r="K114" s="193"/>
      <c r="L114" s="163">
        <f t="shared" si="36"/>
        <v>0</v>
      </c>
    </row>
    <row r="115" spans="1:12" s="182" customFormat="1" x14ac:dyDescent="0.35">
      <c r="A115" s="245">
        <f>'AMH Wrksht'!A51</f>
        <v>47</v>
      </c>
      <c r="B115" s="174" t="str">
        <f>'AMH Wrksht'!B51</f>
        <v>Recovery Support - Group</v>
      </c>
      <c r="C115" s="174" t="str">
        <f>'AMH Wrksht'!F51</f>
        <v>Hours</v>
      </c>
      <c r="D115" s="240">
        <f>VLOOKUP(B115,'CS and Rates'!$B$1:$D$77,3,FALSE)</f>
        <v>15.1</v>
      </c>
      <c r="E115" s="191"/>
      <c r="F115" s="97">
        <f>'AMH Wrksht'!P51</f>
        <v>0</v>
      </c>
      <c r="G115" s="168">
        <f t="shared" si="37"/>
        <v>0</v>
      </c>
      <c r="H115" s="193"/>
      <c r="I115" s="169">
        <f t="shared" si="38"/>
        <v>0</v>
      </c>
      <c r="J115" s="192" t="str">
        <f t="shared" si="35"/>
        <v>XXXXXXXXXX</v>
      </c>
      <c r="K115" s="193"/>
      <c r="L115" s="163">
        <f t="shared" si="36"/>
        <v>0</v>
      </c>
    </row>
    <row r="116" spans="1:12" s="182" customFormat="1" x14ac:dyDescent="0.35">
      <c r="A116" s="245">
        <f>'AMH Wrksht'!A52</f>
        <v>46</v>
      </c>
      <c r="B116" s="174" t="str">
        <f>'AMH Wrksht'!B52</f>
        <v>Recovery Support - Individual</v>
      </c>
      <c r="C116" s="174" t="str">
        <f>'AMH Wrksht'!F52</f>
        <v>Hours</v>
      </c>
      <c r="D116" s="240">
        <f>VLOOKUP(B116,'CS and Rates'!$B$1:$D$77,3,FALSE)</f>
        <v>60.41</v>
      </c>
      <c r="E116" s="191"/>
      <c r="F116" s="97">
        <f>'AMH Wrksht'!P52</f>
        <v>0</v>
      </c>
      <c r="G116" s="168">
        <f t="shared" si="37"/>
        <v>0</v>
      </c>
      <c r="H116" s="193"/>
      <c r="I116" s="169">
        <f t="shared" si="38"/>
        <v>0</v>
      </c>
      <c r="J116" s="192" t="str">
        <f t="shared" si="35"/>
        <v>XXXXXXXXXX</v>
      </c>
      <c r="K116" s="193"/>
      <c r="L116" s="163">
        <f t="shared" si="36"/>
        <v>0</v>
      </c>
    </row>
    <row r="117" spans="1:12" s="182" customFormat="1" ht="16" customHeight="1" x14ac:dyDescent="0.35">
      <c r="A117" s="245">
        <f>'AMH Wrksht'!A55</f>
        <v>26</v>
      </c>
      <c r="B117" s="174" t="str">
        <f>'AMH Wrksht'!B55</f>
        <v>Supportive Housing/Living</v>
      </c>
      <c r="C117" s="174" t="str">
        <f>'AMH Wrksht'!F55</f>
        <v>Hours</v>
      </c>
      <c r="D117" s="240">
        <f>VLOOKUP(B117,'CS and Rates'!$B$1:$D$77,3,FALSE)</f>
        <v>70.38</v>
      </c>
      <c r="E117" s="191"/>
      <c r="F117" s="97">
        <f>'AMH Wrksht'!P55</f>
        <v>0</v>
      </c>
      <c r="G117" s="168">
        <f t="shared" si="37"/>
        <v>0</v>
      </c>
      <c r="H117" s="193"/>
      <c r="I117" s="169">
        <f t="shared" si="38"/>
        <v>0</v>
      </c>
      <c r="J117" s="192" t="str">
        <f t="shared" si="35"/>
        <v>XXXXXXXXXX</v>
      </c>
      <c r="K117" s="193"/>
      <c r="L117" s="163">
        <f t="shared" si="36"/>
        <v>0</v>
      </c>
    </row>
    <row r="118" spans="1:12" s="182" customFormat="1" ht="16" customHeight="1" x14ac:dyDescent="0.35">
      <c r="A118" s="245">
        <f>'AMH Wrksht'!A73</f>
        <v>4</v>
      </c>
      <c r="B118" s="174" t="str">
        <f>'AMH Wrksht'!B73</f>
        <v>Crisis Support/Emergency - Client Specific</v>
      </c>
      <c r="C118" s="174" t="str">
        <f>'AMH Wrksht'!F73</f>
        <v>Hours</v>
      </c>
      <c r="D118" s="240">
        <f>VLOOKUP(B118,'CS and Rates'!$B$1:$D$77,3,FALSE)</f>
        <v>66.34</v>
      </c>
      <c r="E118" s="191"/>
      <c r="F118" s="97">
        <f>'AMH Wrksht'!P73</f>
        <v>0</v>
      </c>
      <c r="G118" s="168">
        <f t="shared" si="37"/>
        <v>0</v>
      </c>
      <c r="H118" s="193"/>
      <c r="I118" s="169">
        <f t="shared" si="38"/>
        <v>0</v>
      </c>
      <c r="J118" s="192" t="str">
        <f t="shared" si="35"/>
        <v>XXXXXXXXXX</v>
      </c>
      <c r="K118" s="193"/>
      <c r="L118" s="163">
        <f t="shared" si="36"/>
        <v>0</v>
      </c>
    </row>
    <row r="119" spans="1:12" s="182" customFormat="1" ht="16" customHeight="1" x14ac:dyDescent="0.35">
      <c r="A119" s="245">
        <f>'AMH Wrksht'!A74</f>
        <v>4</v>
      </c>
      <c r="B119" s="174" t="str">
        <f>'AMH Wrksht'!B74</f>
        <v>Crisis Support/Emergency - Non-Client Specific</v>
      </c>
      <c r="C119" s="174" t="str">
        <f>'AMH Wrksht'!F74</f>
        <v>Hours</v>
      </c>
      <c r="D119" s="240">
        <f>VLOOKUP(B119,'CS and Rates'!$B$1:$D$77,3,FALSE)</f>
        <v>66.34</v>
      </c>
      <c r="E119" s="191"/>
      <c r="F119" s="97">
        <f>'AMH Wrksht'!P74</f>
        <v>0</v>
      </c>
      <c r="G119" s="168">
        <f t="shared" si="37"/>
        <v>0</v>
      </c>
      <c r="H119" s="193"/>
      <c r="I119" s="169">
        <f t="shared" si="38"/>
        <v>0</v>
      </c>
      <c r="J119" s="192" t="str">
        <f t="shared" si="35"/>
        <v>XXXXXXXXXX</v>
      </c>
      <c r="K119" s="193"/>
      <c r="L119" s="163">
        <f t="shared" si="36"/>
        <v>0</v>
      </c>
    </row>
    <row r="120" spans="1:12" s="182" customFormat="1" ht="16" customHeight="1" x14ac:dyDescent="0.35">
      <c r="A120" s="245">
        <f>'AMH Wrksht'!A65</f>
        <v>0</v>
      </c>
      <c r="B120" s="174">
        <f>'AMH Wrksht'!B65</f>
        <v>0</v>
      </c>
      <c r="C120" s="174">
        <f>'AMH Wrksht'!F65</f>
        <v>0</v>
      </c>
      <c r="D120" s="190"/>
      <c r="E120" s="191"/>
      <c r="F120" s="97">
        <f>'AMH Wrksht'!P65</f>
        <v>0</v>
      </c>
      <c r="G120" s="168">
        <f t="shared" si="37"/>
        <v>0</v>
      </c>
      <c r="H120" s="193"/>
      <c r="I120" s="169">
        <f t="shared" si="38"/>
        <v>0</v>
      </c>
      <c r="J120" s="192" t="str">
        <f t="shared" si="35"/>
        <v>XXXXXXXXXX</v>
      </c>
      <c r="K120" s="193"/>
      <c r="L120" s="163">
        <f t="shared" si="36"/>
        <v>0</v>
      </c>
    </row>
    <row r="121" spans="1:12" s="182" customFormat="1" ht="16" customHeight="1" x14ac:dyDescent="0.35">
      <c r="A121" s="245">
        <f>'AMH Wrksht'!A66</f>
        <v>0</v>
      </c>
      <c r="B121" s="174">
        <f>'AMH Wrksht'!B66</f>
        <v>0</v>
      </c>
      <c r="C121" s="174">
        <f>'AMH Wrksht'!F66</f>
        <v>0</v>
      </c>
      <c r="D121" s="190"/>
      <c r="E121" s="191"/>
      <c r="F121" s="97">
        <f>'AMH Wrksht'!P66</f>
        <v>0</v>
      </c>
      <c r="G121" s="168">
        <f t="shared" si="37"/>
        <v>0</v>
      </c>
      <c r="H121" s="193"/>
      <c r="I121" s="169">
        <f t="shared" si="38"/>
        <v>0</v>
      </c>
      <c r="J121" s="192" t="str">
        <f t="shared" si="35"/>
        <v>XXXXXXXXXX</v>
      </c>
      <c r="K121" s="193"/>
      <c r="L121" s="163">
        <f t="shared" si="36"/>
        <v>0</v>
      </c>
    </row>
    <row r="122" spans="1:12" s="182" customFormat="1" ht="5.25" customHeight="1" x14ac:dyDescent="0.35">
      <c r="A122" s="187"/>
      <c r="B122" s="188"/>
      <c r="C122" s="188"/>
      <c r="D122" s="189"/>
      <c r="J122" s="194"/>
      <c r="L122" s="254"/>
    </row>
    <row r="123" spans="1:12" s="182" customFormat="1" ht="15" thickBot="1" x14ac:dyDescent="0.4">
      <c r="A123" s="195" t="s">
        <v>289</v>
      </c>
      <c r="B123" s="196" t="s">
        <v>404</v>
      </c>
      <c r="C123" s="196"/>
      <c r="D123" s="197"/>
      <c r="E123" s="198"/>
      <c r="F123" s="199">
        <f>SUM(F107:F122)</f>
        <v>0</v>
      </c>
      <c r="G123" s="205">
        <f>SUM(G107:G122)</f>
        <v>0</v>
      </c>
      <c r="H123" s="205">
        <f>SUM(H107:H122)</f>
        <v>0</v>
      </c>
      <c r="I123" s="205">
        <f>SUM(I107:I122)</f>
        <v>0</v>
      </c>
      <c r="J123" s="200">
        <f>ROUND(E123-H123,2)</f>
        <v>0</v>
      </c>
      <c r="K123" s="201">
        <f>SUM(K107:K122)</f>
        <v>0</v>
      </c>
      <c r="L123" s="199">
        <f>SUM(L107:L122)</f>
        <v>0</v>
      </c>
    </row>
    <row r="124" spans="1:12" s="251" customFormat="1" ht="15" thickBot="1" x14ac:dyDescent="0.4">
      <c r="A124" s="187"/>
      <c r="B124" s="188"/>
      <c r="C124" s="188"/>
      <c r="D124" s="189"/>
      <c r="E124" s="238" t="str">
        <f>IF((SUM(E107:E122))&gt;E123,"Please check funding above","")</f>
        <v/>
      </c>
      <c r="K124" s="239">
        <f>MIN(J123,I123)</f>
        <v>0</v>
      </c>
      <c r="L124" s="255" t="s">
        <v>138</v>
      </c>
    </row>
    <row r="125" spans="1:12" s="182" customFormat="1" ht="15.75" customHeight="1" x14ac:dyDescent="0.35">
      <c r="A125" s="49"/>
      <c r="B125" s="50" t="s">
        <v>464</v>
      </c>
      <c r="C125" s="188"/>
      <c r="D125" s="189"/>
      <c r="L125" s="254"/>
    </row>
    <row r="126" spans="1:12" s="182" customFormat="1" x14ac:dyDescent="0.35">
      <c r="A126" s="245">
        <f>'AMH Wrksht'!A15</f>
        <v>18</v>
      </c>
      <c r="B126" s="174" t="str">
        <f>'AMH Wrksht'!B15</f>
        <v>Residential Level 1</v>
      </c>
      <c r="C126" s="174" t="str">
        <f>'AMH Wrksht'!E15</f>
        <v>Days</v>
      </c>
      <c r="D126" s="240">
        <f>VLOOKUP(B126,'CS and Rates'!$B$1:$D$77,3,FALSE)</f>
        <v>247.71</v>
      </c>
      <c r="E126" s="191"/>
      <c r="F126" s="97">
        <f>'AMH Wrksht'!Q15</f>
        <v>0</v>
      </c>
      <c r="G126" s="168">
        <f t="shared" ref="G126:G133" si="39">D126*F126</f>
        <v>0</v>
      </c>
      <c r="H126" s="193"/>
      <c r="I126" s="169">
        <f t="shared" ref="I126:I133" si="40">ROUND(G126-H126,2)</f>
        <v>0</v>
      </c>
      <c r="J126" s="192" t="str">
        <f t="shared" ref="J126:J162" si="41">IF(E126="","XXXXXXXXXX",ROUND(E126-H126,2))</f>
        <v>XXXXXXXXXX</v>
      </c>
      <c r="K126" s="193"/>
      <c r="L126" s="163">
        <f t="shared" ref="L126:L162" si="42">IF(D126="",0,IF(D126=0,0,K126/D126))</f>
        <v>0</v>
      </c>
    </row>
    <row r="127" spans="1:12" s="182" customFormat="1" x14ac:dyDescent="0.35">
      <c r="A127" s="245">
        <f>'AMH Wrksht'!A16</f>
        <v>19</v>
      </c>
      <c r="B127" s="174" t="str">
        <f>'AMH Wrksht'!B16</f>
        <v>Residential Level 2</v>
      </c>
      <c r="C127" s="174" t="str">
        <f>'AMH Wrksht'!E16</f>
        <v>Days</v>
      </c>
      <c r="D127" s="240">
        <f>VLOOKUP(B127,'CS and Rates'!$B$1:$D$77,3,FALSE)</f>
        <v>206.93</v>
      </c>
      <c r="E127" s="191"/>
      <c r="F127" s="97">
        <f>'AMH Wrksht'!Q16</f>
        <v>0</v>
      </c>
      <c r="G127" s="168">
        <f t="shared" ref="G127:G132" si="43">D127*F127</f>
        <v>0</v>
      </c>
      <c r="H127" s="193"/>
      <c r="I127" s="169">
        <f t="shared" ref="I127:I132" si="44">ROUND(G127-H127,2)</f>
        <v>0</v>
      </c>
      <c r="J127" s="192" t="str">
        <f t="shared" si="41"/>
        <v>XXXXXXXXXX</v>
      </c>
      <c r="K127" s="193"/>
      <c r="L127" s="163">
        <f t="shared" ref="L127:L132" si="45">IF(D127="",0,IF(D127=0,0,K127/D127))</f>
        <v>0</v>
      </c>
    </row>
    <row r="128" spans="1:12" s="182" customFormat="1" x14ac:dyDescent="0.35">
      <c r="A128" s="245">
        <f>'AMH Wrksht'!A17</f>
        <v>20</v>
      </c>
      <c r="B128" s="174" t="str">
        <f>'AMH Wrksht'!B17</f>
        <v>Residential Level 3</v>
      </c>
      <c r="C128" s="174" t="str">
        <f>'AMH Wrksht'!E17</f>
        <v>Days</v>
      </c>
      <c r="D128" s="240">
        <f>VLOOKUP(B128,'CS and Rates'!$B$1:$D$77,3,FALSE)</f>
        <v>123.21</v>
      </c>
      <c r="E128" s="191"/>
      <c r="F128" s="97">
        <f>'AMH Wrksht'!Q17</f>
        <v>0</v>
      </c>
      <c r="G128" s="168">
        <f t="shared" si="43"/>
        <v>0</v>
      </c>
      <c r="H128" s="193"/>
      <c r="I128" s="169">
        <f t="shared" si="44"/>
        <v>0</v>
      </c>
      <c r="J128" s="192" t="str">
        <f t="shared" si="41"/>
        <v>XXXXXXXXXX</v>
      </c>
      <c r="K128" s="193"/>
      <c r="L128" s="163">
        <f t="shared" si="45"/>
        <v>0</v>
      </c>
    </row>
    <row r="129" spans="1:12" s="182" customFormat="1" x14ac:dyDescent="0.35">
      <c r="A129" s="245">
        <f>'AMH Wrksht'!A18</f>
        <v>21</v>
      </c>
      <c r="B129" s="174" t="str">
        <f>'AMH Wrksht'!B18</f>
        <v>Residential Level 4</v>
      </c>
      <c r="C129" s="174" t="str">
        <f>'AMH Wrksht'!E18</f>
        <v>Days</v>
      </c>
      <c r="D129" s="240">
        <f>VLOOKUP(B129,'CS and Rates'!$B$1:$D$77,3,FALSE)</f>
        <v>73.400000000000006</v>
      </c>
      <c r="E129" s="191"/>
      <c r="F129" s="97">
        <f>'AMH Wrksht'!Q18</f>
        <v>0</v>
      </c>
      <c r="G129" s="168">
        <f t="shared" si="43"/>
        <v>0</v>
      </c>
      <c r="H129" s="193"/>
      <c r="I129" s="169">
        <f t="shared" si="44"/>
        <v>0</v>
      </c>
      <c r="J129" s="192" t="str">
        <f t="shared" si="41"/>
        <v>XXXXXXXXXX</v>
      </c>
      <c r="K129" s="193"/>
      <c r="L129" s="163">
        <f t="shared" si="45"/>
        <v>0</v>
      </c>
    </row>
    <row r="130" spans="1:12" s="182" customFormat="1" x14ac:dyDescent="0.35">
      <c r="A130" s="245">
        <f>'AMH Wrksht'!A19</f>
        <v>36</v>
      </c>
      <c r="B130" s="174" t="str">
        <f>'AMH Wrksht'!B19</f>
        <v>Room &amp; Board Level 1</v>
      </c>
      <c r="C130" s="174" t="str">
        <f>'AMH Wrksht'!E19</f>
        <v>Days</v>
      </c>
      <c r="D130" s="240">
        <f>VLOOKUP(B130,'CS and Rates'!$B$1:$D$77,3,FALSE)</f>
        <v>135.07</v>
      </c>
      <c r="E130" s="191"/>
      <c r="F130" s="97">
        <f>'AMH Wrksht'!Q19</f>
        <v>0</v>
      </c>
      <c r="G130" s="168">
        <f t="shared" si="43"/>
        <v>0</v>
      </c>
      <c r="H130" s="193"/>
      <c r="I130" s="169">
        <f t="shared" si="44"/>
        <v>0</v>
      </c>
      <c r="J130" s="192" t="str">
        <f t="shared" si="41"/>
        <v>XXXXXXXXXX</v>
      </c>
      <c r="K130" s="193"/>
      <c r="L130" s="163">
        <f t="shared" si="45"/>
        <v>0</v>
      </c>
    </row>
    <row r="131" spans="1:12" s="182" customFormat="1" x14ac:dyDescent="0.35">
      <c r="A131" s="245">
        <f>'AMH Wrksht'!A20</f>
        <v>37</v>
      </c>
      <c r="B131" s="174" t="str">
        <f>'AMH Wrksht'!B20</f>
        <v>Room &amp; Board Level 2</v>
      </c>
      <c r="C131" s="174" t="str">
        <f>'AMH Wrksht'!E20</f>
        <v>Days</v>
      </c>
      <c r="D131" s="240">
        <f>VLOOKUP(B131,'CS and Rates'!$B$1:$D$77,3,FALSE)</f>
        <v>103.72</v>
      </c>
      <c r="E131" s="191"/>
      <c r="F131" s="97">
        <f>'AMH Wrksht'!Q20</f>
        <v>0</v>
      </c>
      <c r="G131" s="168">
        <f t="shared" si="43"/>
        <v>0</v>
      </c>
      <c r="H131" s="193"/>
      <c r="I131" s="169">
        <f t="shared" si="44"/>
        <v>0</v>
      </c>
      <c r="J131" s="192" t="str">
        <f t="shared" si="41"/>
        <v>XXXXXXXXXX</v>
      </c>
      <c r="K131" s="193"/>
      <c r="L131" s="163">
        <f t="shared" si="45"/>
        <v>0</v>
      </c>
    </row>
    <row r="132" spans="1:12" s="182" customFormat="1" x14ac:dyDescent="0.35">
      <c r="A132" s="245">
        <f>'AMH Wrksht'!A21</f>
        <v>38</v>
      </c>
      <c r="B132" s="174" t="str">
        <f>'AMH Wrksht'!B21</f>
        <v>Room &amp; Board Level 3</v>
      </c>
      <c r="C132" s="174" t="str">
        <f>'AMH Wrksht'!E21</f>
        <v>Days</v>
      </c>
      <c r="D132" s="240">
        <f>VLOOKUP(B132,'CS and Rates'!$B$1:$D$77,3,FALSE)</f>
        <v>67.849999999999994</v>
      </c>
      <c r="E132" s="191"/>
      <c r="F132" s="97">
        <f>'AMH Wrksht'!Q21</f>
        <v>0</v>
      </c>
      <c r="G132" s="168">
        <f t="shared" si="43"/>
        <v>0</v>
      </c>
      <c r="H132" s="193"/>
      <c r="I132" s="169">
        <f t="shared" si="44"/>
        <v>0</v>
      </c>
      <c r="J132" s="192" t="str">
        <f t="shared" si="41"/>
        <v>XXXXXXXXXX</v>
      </c>
      <c r="K132" s="193"/>
      <c r="L132" s="163">
        <f t="shared" si="45"/>
        <v>0</v>
      </c>
    </row>
    <row r="133" spans="1:12" s="182" customFormat="1" x14ac:dyDescent="0.35">
      <c r="A133" s="245">
        <f>'AMH Wrksht'!A28</f>
        <v>29</v>
      </c>
      <c r="B133" s="174" t="str">
        <f>'AMH Wrksht'!B28</f>
        <v>Aftercare -  Individual</v>
      </c>
      <c r="C133" s="174" t="str">
        <f>'AMH Wrksht'!E28</f>
        <v>Minutes</v>
      </c>
      <c r="D133" s="240">
        <f>VLOOKUP(B133,'CS and Rates'!$B$1:$D$77,3,FALSE)</f>
        <v>62.57</v>
      </c>
      <c r="E133" s="191"/>
      <c r="F133" s="97">
        <f>'AMH Wrksht'!Q28</f>
        <v>0</v>
      </c>
      <c r="G133" s="168">
        <f t="shared" si="39"/>
        <v>0</v>
      </c>
      <c r="H133" s="193"/>
      <c r="I133" s="169">
        <f t="shared" si="40"/>
        <v>0</v>
      </c>
      <c r="J133" s="192" t="str">
        <f t="shared" si="41"/>
        <v>XXXXXXXXXX</v>
      </c>
      <c r="K133" s="193"/>
      <c r="L133" s="163">
        <f t="shared" si="42"/>
        <v>0</v>
      </c>
    </row>
    <row r="134" spans="1:12" s="182" customFormat="1" x14ac:dyDescent="0.35">
      <c r="A134" s="245">
        <f>'AMH Wrksht'!A29</f>
        <v>43</v>
      </c>
      <c r="B134" s="174" t="str">
        <f>'AMH Wrksht'!B29</f>
        <v>Aftercare - Group</v>
      </c>
      <c r="C134" s="174" t="str">
        <f>'AMH Wrksht'!E29</f>
        <v>Minutes</v>
      </c>
      <c r="D134" s="240">
        <f>VLOOKUP(B134,'CS and Rates'!$B$1:$D$77,3,FALSE)</f>
        <v>15.64</v>
      </c>
      <c r="E134" s="191"/>
      <c r="F134" s="97">
        <f>'AMH Wrksht'!Q29</f>
        <v>0</v>
      </c>
      <c r="G134" s="168">
        <f t="shared" ref="G134:G155" si="46">D134*F134</f>
        <v>0</v>
      </c>
      <c r="H134" s="193"/>
      <c r="I134" s="169">
        <f t="shared" ref="I134:I155" si="47">ROUND(G134-H134,2)</f>
        <v>0</v>
      </c>
      <c r="J134" s="192" t="str">
        <f t="shared" si="41"/>
        <v>XXXXXXXXXX</v>
      </c>
      <c r="K134" s="193"/>
      <c r="L134" s="163">
        <f t="shared" ref="L134:L155" si="48">IF(D134="",0,IF(D134=0,0,K134/D134))</f>
        <v>0</v>
      </c>
    </row>
    <row r="135" spans="1:12" s="182" customFormat="1" x14ac:dyDescent="0.35">
      <c r="A135" s="245">
        <f>'AMH Wrksht'!A30</f>
        <v>1</v>
      </c>
      <c r="B135" s="174" t="str">
        <f>'AMH Wrksht'!B30</f>
        <v>Assessment</v>
      </c>
      <c r="C135" s="174" t="str">
        <f>'AMH Wrksht'!E30</f>
        <v>Minutes</v>
      </c>
      <c r="D135" s="240">
        <f>VLOOKUP(B135,'CS and Rates'!$B$1:$D$77,3,FALSE)</f>
        <v>89.4</v>
      </c>
      <c r="E135" s="191"/>
      <c r="F135" s="97">
        <f>'AMH Wrksht'!Q30</f>
        <v>0</v>
      </c>
      <c r="G135" s="168">
        <f t="shared" si="46"/>
        <v>0</v>
      </c>
      <c r="H135" s="193"/>
      <c r="I135" s="169">
        <f t="shared" si="47"/>
        <v>0</v>
      </c>
      <c r="J135" s="192" t="str">
        <f t="shared" si="41"/>
        <v>XXXXXXXXXX</v>
      </c>
      <c r="K135" s="193"/>
      <c r="L135" s="163">
        <f t="shared" si="48"/>
        <v>0</v>
      </c>
    </row>
    <row r="136" spans="1:12" s="182" customFormat="1" x14ac:dyDescent="0.35">
      <c r="A136" s="245">
        <f>'AMH Wrksht'!A31</f>
        <v>2</v>
      </c>
      <c r="B136" s="174" t="str">
        <f>'AMH Wrksht'!B31</f>
        <v>Case Management</v>
      </c>
      <c r="C136" s="174" t="str">
        <f>'AMH Wrksht'!E31</f>
        <v>Minutes</v>
      </c>
      <c r="D136" s="240">
        <f>VLOOKUP(B136,'CS and Rates'!$B$1:$D$77,3,FALSE)</f>
        <v>71.12</v>
      </c>
      <c r="E136" s="191"/>
      <c r="F136" s="97">
        <f>'AMH Wrksht'!Q31</f>
        <v>0</v>
      </c>
      <c r="G136" s="168">
        <f t="shared" si="46"/>
        <v>0</v>
      </c>
      <c r="H136" s="193"/>
      <c r="I136" s="169">
        <f t="shared" si="47"/>
        <v>0</v>
      </c>
      <c r="J136" s="192" t="str">
        <f t="shared" si="41"/>
        <v>XXXXXXXXXX</v>
      </c>
      <c r="K136" s="193"/>
      <c r="L136" s="163">
        <f t="shared" si="48"/>
        <v>0</v>
      </c>
    </row>
    <row r="137" spans="1:12" s="182" customFormat="1" x14ac:dyDescent="0.35">
      <c r="A137" s="245">
        <f>'AMH Wrksht'!A35</f>
        <v>5</v>
      </c>
      <c r="B137" s="174" t="str">
        <f>'AMH Wrksht'!B35</f>
        <v>Day Care Services</v>
      </c>
      <c r="C137" s="174" t="str">
        <f>'AMH Wrksht'!E35</f>
        <v>Minutes</v>
      </c>
      <c r="D137" s="240">
        <f>VLOOKUP(B137,'CS and Rates'!$B$1:$D$77,3,FALSE)</f>
        <v>52.42</v>
      </c>
      <c r="E137" s="191"/>
      <c r="F137" s="97">
        <f>'AMH Wrksht'!Q35</f>
        <v>0</v>
      </c>
      <c r="G137" s="168">
        <f t="shared" si="46"/>
        <v>0</v>
      </c>
      <c r="H137" s="193"/>
      <c r="I137" s="169">
        <f t="shared" si="47"/>
        <v>0</v>
      </c>
      <c r="J137" s="192" t="str">
        <f t="shared" si="41"/>
        <v>XXXXXXXXXX</v>
      </c>
      <c r="K137" s="193"/>
      <c r="L137" s="163">
        <f t="shared" si="48"/>
        <v>0</v>
      </c>
    </row>
    <row r="138" spans="1:12" s="182" customFormat="1" x14ac:dyDescent="0.35">
      <c r="A138" s="245">
        <f>'AMH Wrksht'!A36</f>
        <v>6</v>
      </c>
      <c r="B138" s="174" t="str">
        <f>'AMH Wrksht'!B36</f>
        <v>Day Treatment</v>
      </c>
      <c r="C138" s="174" t="str">
        <f>'AMH Wrksht'!E36</f>
        <v>Minutes</v>
      </c>
      <c r="D138" s="240">
        <f>VLOOKUP(B138,'CS and Rates'!$B$1:$D$77,3,FALSE)</f>
        <v>52.42</v>
      </c>
      <c r="E138" s="191"/>
      <c r="F138" s="97">
        <f>'AMH Wrksht'!Q36</f>
        <v>0</v>
      </c>
      <c r="G138" s="168">
        <f t="shared" si="46"/>
        <v>0</v>
      </c>
      <c r="H138" s="193"/>
      <c r="I138" s="169">
        <f t="shared" si="47"/>
        <v>0</v>
      </c>
      <c r="J138" s="192" t="str">
        <f t="shared" si="41"/>
        <v>XXXXXXXXXX</v>
      </c>
      <c r="K138" s="193"/>
      <c r="L138" s="163">
        <f t="shared" si="48"/>
        <v>0</v>
      </c>
    </row>
    <row r="139" spans="1:12" s="182" customFormat="1" x14ac:dyDescent="0.35">
      <c r="A139" s="245">
        <f>'AMH Wrksht'!A37</f>
        <v>7</v>
      </c>
      <c r="B139" s="174" t="str">
        <f>'AMH Wrksht'!B37</f>
        <v>Drop-In/Self Help Centers</v>
      </c>
      <c r="C139" s="174" t="str">
        <f>'AMH Wrksht'!E37</f>
        <v>Minutes</v>
      </c>
      <c r="D139" s="240">
        <f>VLOOKUP(B139,'CS and Rates'!$B$1:$D$77,3,FALSE)</f>
        <v>44.61</v>
      </c>
      <c r="E139" s="191"/>
      <c r="F139" s="97">
        <f>'AMH Wrksht'!Q37</f>
        <v>0</v>
      </c>
      <c r="G139" s="168">
        <f t="shared" si="46"/>
        <v>0</v>
      </c>
      <c r="H139" s="193"/>
      <c r="I139" s="169">
        <f t="shared" si="47"/>
        <v>0</v>
      </c>
      <c r="J139" s="192" t="str">
        <f t="shared" si="41"/>
        <v>XXXXXXXXXX</v>
      </c>
      <c r="K139" s="193"/>
      <c r="L139" s="163">
        <f t="shared" si="48"/>
        <v>0</v>
      </c>
    </row>
    <row r="140" spans="1:12" s="182" customFormat="1" x14ac:dyDescent="0.35">
      <c r="A140" s="245">
        <f>'AMH Wrksht'!A38</f>
        <v>28</v>
      </c>
      <c r="B140" s="174" t="str">
        <f>'AMH Wrksht'!B38</f>
        <v>Incidental Expenses</v>
      </c>
      <c r="C140" s="174" t="str">
        <f>'AMH Wrksht'!E38</f>
        <v>Whole dollar amounts</v>
      </c>
      <c r="D140" s="240">
        <f>VLOOKUP(B140,'CS and Rates'!$B$1:$D$77,3,FALSE)</f>
        <v>1</v>
      </c>
      <c r="E140" s="191"/>
      <c r="F140" s="97">
        <f>'AMH Wrksht'!Q38</f>
        <v>0</v>
      </c>
      <c r="G140" s="168">
        <f t="shared" si="46"/>
        <v>0</v>
      </c>
      <c r="H140" s="193"/>
      <c r="I140" s="169">
        <f t="shared" si="47"/>
        <v>0</v>
      </c>
      <c r="J140" s="192" t="str">
        <f t="shared" si="41"/>
        <v>XXXXXXXXXX</v>
      </c>
      <c r="K140" s="193"/>
      <c r="L140" s="163">
        <f t="shared" si="48"/>
        <v>0</v>
      </c>
    </row>
    <row r="141" spans="1:12" s="182" customFormat="1" x14ac:dyDescent="0.35">
      <c r="A141" s="245">
        <f>'AMH Wrksht'!A39</f>
        <v>30</v>
      </c>
      <c r="B141" s="174" t="str">
        <f>'AMH Wrksht'!B39</f>
        <v>Information and Referal</v>
      </c>
      <c r="C141" s="174" t="str">
        <f>'AMH Wrksht'!E39</f>
        <v>Minutes</v>
      </c>
      <c r="D141" s="240">
        <f>VLOOKUP(B141,'CS and Rates'!$B$1:$D$77,3,FALSE)</f>
        <v>32.03</v>
      </c>
      <c r="E141" s="191"/>
      <c r="F141" s="97">
        <f>'AMH Wrksht'!Q39</f>
        <v>0</v>
      </c>
      <c r="G141" s="168">
        <f t="shared" si="46"/>
        <v>0</v>
      </c>
      <c r="H141" s="193"/>
      <c r="I141" s="169">
        <f t="shared" si="47"/>
        <v>0</v>
      </c>
      <c r="J141" s="192" t="str">
        <f t="shared" si="41"/>
        <v>XXXXXXXXXX</v>
      </c>
      <c r="K141" s="193"/>
      <c r="L141" s="163">
        <f t="shared" si="48"/>
        <v>0</v>
      </c>
    </row>
    <row r="142" spans="1:12" s="182" customFormat="1" x14ac:dyDescent="0.35">
      <c r="A142" s="245">
        <f>'AMH Wrksht'!A40</f>
        <v>8</v>
      </c>
      <c r="B142" s="174" t="str">
        <f>'AMH Wrksht'!B40</f>
        <v>In-Home &amp; On Site</v>
      </c>
      <c r="C142" s="174" t="str">
        <f>'AMH Wrksht'!E40</f>
        <v>Minutes</v>
      </c>
      <c r="D142" s="240">
        <f>VLOOKUP(B142,'CS and Rates'!$B$1:$D$77,3,FALSE)</f>
        <v>84.53</v>
      </c>
      <c r="E142" s="191"/>
      <c r="F142" s="97">
        <f>'AMH Wrksht'!Q40</f>
        <v>0</v>
      </c>
      <c r="G142" s="168">
        <f t="shared" si="46"/>
        <v>0</v>
      </c>
      <c r="H142" s="193"/>
      <c r="I142" s="169">
        <f t="shared" si="47"/>
        <v>0</v>
      </c>
      <c r="J142" s="192" t="str">
        <f t="shared" si="41"/>
        <v>XXXXXXXXXX</v>
      </c>
      <c r="K142" s="193"/>
      <c r="L142" s="163">
        <f t="shared" si="48"/>
        <v>0</v>
      </c>
    </row>
    <row r="143" spans="1:12" s="182" customFormat="1" x14ac:dyDescent="0.35">
      <c r="A143" s="245">
        <f>'AMH Wrksht'!A41</f>
        <v>10</v>
      </c>
      <c r="B143" s="174" t="str">
        <f>'AMH Wrksht'!B41</f>
        <v>Intensive Case Management</v>
      </c>
      <c r="C143" s="174" t="str">
        <f>'AMH Wrksht'!E41</f>
        <v>Minutes</v>
      </c>
      <c r="D143" s="240">
        <f>VLOOKUP(B143,'CS and Rates'!$B$1:$D$77,3,FALSE)</f>
        <v>0</v>
      </c>
      <c r="E143" s="191"/>
      <c r="F143" s="97">
        <f>'AMH Wrksht'!Q41</f>
        <v>0</v>
      </c>
      <c r="G143" s="168">
        <f t="shared" si="46"/>
        <v>0</v>
      </c>
      <c r="H143" s="193"/>
      <c r="I143" s="169">
        <f t="shared" si="47"/>
        <v>0</v>
      </c>
      <c r="J143" s="192" t="str">
        <f t="shared" si="41"/>
        <v>XXXXXXXXXX</v>
      </c>
      <c r="K143" s="193"/>
      <c r="L143" s="163">
        <f t="shared" si="48"/>
        <v>0</v>
      </c>
    </row>
    <row r="144" spans="1:12" s="182" customFormat="1" x14ac:dyDescent="0.35">
      <c r="A144" s="245">
        <f>'AMH Wrksht'!A42</f>
        <v>42</v>
      </c>
      <c r="B144" s="174" t="str">
        <f>'AMH Wrksht'!B42</f>
        <v>Intervention - Group</v>
      </c>
      <c r="C144" s="174" t="str">
        <f>'AMH Wrksht'!E42</f>
        <v>Minutes</v>
      </c>
      <c r="D144" s="240">
        <f>VLOOKUP(B144,'CS and Rates'!$B$1:$D$77,3,FALSE)</f>
        <v>18.62</v>
      </c>
      <c r="E144" s="191"/>
      <c r="F144" s="97">
        <f>'AMH Wrksht'!Q42</f>
        <v>0</v>
      </c>
      <c r="G144" s="168">
        <f t="shared" si="46"/>
        <v>0</v>
      </c>
      <c r="H144" s="193"/>
      <c r="I144" s="169">
        <f t="shared" si="47"/>
        <v>0</v>
      </c>
      <c r="J144" s="192" t="str">
        <f t="shared" si="41"/>
        <v>XXXXXXXXXX</v>
      </c>
      <c r="K144" s="193"/>
      <c r="L144" s="163">
        <f t="shared" si="48"/>
        <v>0</v>
      </c>
    </row>
    <row r="145" spans="1:12" s="182" customFormat="1" x14ac:dyDescent="0.35">
      <c r="A145" s="245">
        <f>'AMH Wrksht'!A43</f>
        <v>11</v>
      </c>
      <c r="B145" s="174" t="str">
        <f>'AMH Wrksht'!B43</f>
        <v>Intervention - Individual</v>
      </c>
      <c r="C145" s="174" t="str">
        <f>'AMH Wrksht'!E43</f>
        <v>Minutes</v>
      </c>
      <c r="D145" s="240">
        <f>VLOOKUP(B145,'CS and Rates'!$B$1:$D$77,3,FALSE)</f>
        <v>74.48</v>
      </c>
      <c r="E145" s="191"/>
      <c r="F145" s="97">
        <f>'AMH Wrksht'!Q43</f>
        <v>0</v>
      </c>
      <c r="G145" s="168">
        <f t="shared" si="46"/>
        <v>0</v>
      </c>
      <c r="H145" s="193"/>
      <c r="I145" s="169">
        <f t="shared" si="47"/>
        <v>0</v>
      </c>
      <c r="J145" s="192" t="str">
        <f t="shared" si="41"/>
        <v>XXXXXXXXXX</v>
      </c>
      <c r="K145" s="193"/>
      <c r="L145" s="163">
        <f t="shared" si="48"/>
        <v>0</v>
      </c>
    </row>
    <row r="146" spans="1:12" s="182" customFormat="1" x14ac:dyDescent="0.35">
      <c r="A146" s="245">
        <f>'AMH Wrksht'!A44</f>
        <v>12</v>
      </c>
      <c r="B146" s="174" t="str">
        <f>'AMH Wrksht'!B44</f>
        <v>Medical Services</v>
      </c>
      <c r="C146" s="174" t="str">
        <f>'AMH Wrksht'!E44</f>
        <v>Minutes</v>
      </c>
      <c r="D146" s="240">
        <f>VLOOKUP(B146,'CS and Rates'!$B$1:$D$77,3,FALSE)</f>
        <v>378.79</v>
      </c>
      <c r="E146" s="191"/>
      <c r="F146" s="97">
        <f>'AMH Wrksht'!Q44</f>
        <v>0</v>
      </c>
      <c r="G146" s="168">
        <f t="shared" si="46"/>
        <v>0</v>
      </c>
      <c r="H146" s="193"/>
      <c r="I146" s="169">
        <f t="shared" si="47"/>
        <v>0</v>
      </c>
      <c r="J146" s="192" t="str">
        <f t="shared" si="41"/>
        <v>XXXXXXXXXX</v>
      </c>
      <c r="K146" s="193"/>
      <c r="L146" s="163">
        <f t="shared" si="48"/>
        <v>0</v>
      </c>
    </row>
    <row r="147" spans="1:12" s="182" customFormat="1" x14ac:dyDescent="0.35">
      <c r="A147" s="245">
        <f>'AMH Wrksht'!A47</f>
        <v>35</v>
      </c>
      <c r="B147" s="174" t="str">
        <f>'AMH Wrksht'!B47</f>
        <v>Outpatient - Group</v>
      </c>
      <c r="C147" s="174" t="str">
        <f>'AMH Wrksht'!E47</f>
        <v>Minutes</v>
      </c>
      <c r="D147" s="240">
        <f>VLOOKUP(B147,'CS and Rates'!$B$1:$D$77,3,FALSE)</f>
        <v>22.44</v>
      </c>
      <c r="E147" s="191"/>
      <c r="F147" s="97">
        <f>'AMH Wrksht'!Q47</f>
        <v>0</v>
      </c>
      <c r="G147" s="168">
        <f t="shared" si="46"/>
        <v>0</v>
      </c>
      <c r="H147" s="193"/>
      <c r="I147" s="169">
        <f t="shared" si="47"/>
        <v>0</v>
      </c>
      <c r="J147" s="192" t="str">
        <f t="shared" si="41"/>
        <v>XXXXXXXXXX</v>
      </c>
      <c r="K147" s="193"/>
      <c r="L147" s="163">
        <f t="shared" si="48"/>
        <v>0</v>
      </c>
    </row>
    <row r="148" spans="1:12" s="182" customFormat="1" x14ac:dyDescent="0.35">
      <c r="A148" s="245">
        <f>'AMH Wrksht'!A48</f>
        <v>14</v>
      </c>
      <c r="B148" s="174" t="str">
        <f>'AMH Wrksht'!B48</f>
        <v>Outpatient - Individual</v>
      </c>
      <c r="C148" s="174" t="str">
        <f>'AMH Wrksht'!E48</f>
        <v>Minutes</v>
      </c>
      <c r="D148" s="240">
        <f>VLOOKUP(B148,'CS and Rates'!$B$1:$D$77,3,FALSE)</f>
        <v>89.76</v>
      </c>
      <c r="E148" s="191"/>
      <c r="F148" s="97">
        <f>'AMH Wrksht'!Q48</f>
        <v>0</v>
      </c>
      <c r="G148" s="168">
        <f t="shared" si="46"/>
        <v>0</v>
      </c>
      <c r="H148" s="193"/>
      <c r="I148" s="169">
        <f t="shared" si="47"/>
        <v>0</v>
      </c>
      <c r="J148" s="192" t="str">
        <f t="shared" si="41"/>
        <v>XXXXXXXXXX</v>
      </c>
      <c r="K148" s="193"/>
      <c r="L148" s="163">
        <f t="shared" si="48"/>
        <v>0</v>
      </c>
    </row>
    <row r="149" spans="1:12" s="182" customFormat="1" x14ac:dyDescent="0.35">
      <c r="A149" s="245">
        <f>'AMH Wrksht'!A49</f>
        <v>15</v>
      </c>
      <c r="B149" s="174" t="str">
        <f>'AMH Wrksht'!B49</f>
        <v>Outreach (Client Specific)</v>
      </c>
      <c r="C149" s="174" t="str">
        <f>'AMH Wrksht'!E49</f>
        <v>Minutes</v>
      </c>
      <c r="D149" s="240">
        <f>VLOOKUP(B149,'CS and Rates'!$B$1:$D$77,3,FALSE)</f>
        <v>57.62</v>
      </c>
      <c r="E149" s="191"/>
      <c r="F149" s="97">
        <f>'AMH Wrksht'!Q49</f>
        <v>0</v>
      </c>
      <c r="G149" s="168">
        <f t="shared" si="46"/>
        <v>0</v>
      </c>
      <c r="H149" s="193"/>
      <c r="I149" s="169">
        <f t="shared" si="47"/>
        <v>0</v>
      </c>
      <c r="J149" s="192" t="str">
        <f t="shared" si="41"/>
        <v>XXXXXXXXXX</v>
      </c>
      <c r="K149" s="193"/>
      <c r="L149" s="163">
        <f t="shared" si="48"/>
        <v>0</v>
      </c>
    </row>
    <row r="150" spans="1:12" s="182" customFormat="1" x14ac:dyDescent="0.35">
      <c r="A150" s="245">
        <f>'AMH Wrksht'!A50</f>
        <v>15</v>
      </c>
      <c r="B150" s="174" t="str">
        <f>'AMH Wrksht'!B50</f>
        <v>Outreach (Non-Client Specific)</v>
      </c>
      <c r="C150" s="174" t="str">
        <f>'AMH Wrksht'!E50</f>
        <v>Minutes</v>
      </c>
      <c r="D150" s="240">
        <f>VLOOKUP(B150,'CS and Rates'!$B$1:$D$77,3,FALSE)</f>
        <v>57.62</v>
      </c>
      <c r="E150" s="191"/>
      <c r="F150" s="97">
        <f>'AMH Wrksht'!Q50</f>
        <v>0</v>
      </c>
      <c r="G150" s="168">
        <f t="shared" si="46"/>
        <v>0</v>
      </c>
      <c r="H150" s="193"/>
      <c r="I150" s="169">
        <f t="shared" si="47"/>
        <v>0</v>
      </c>
      <c r="J150" s="192" t="str">
        <f t="shared" si="41"/>
        <v>XXXXXXXXXX</v>
      </c>
      <c r="K150" s="193"/>
      <c r="L150" s="163">
        <f t="shared" si="48"/>
        <v>0</v>
      </c>
    </row>
    <row r="151" spans="1:12" s="182" customFormat="1" x14ac:dyDescent="0.35">
      <c r="A151" s="245">
        <f>'AMH Wrksht'!A51</f>
        <v>47</v>
      </c>
      <c r="B151" s="174" t="str">
        <f>'AMH Wrksht'!B51</f>
        <v>Recovery Support - Group</v>
      </c>
      <c r="C151" s="174" t="str">
        <f>'AMH Wrksht'!E51</f>
        <v>Minutes</v>
      </c>
      <c r="D151" s="240">
        <f>VLOOKUP(B151,'CS and Rates'!$B$1:$D$77,3,FALSE)</f>
        <v>15.1</v>
      </c>
      <c r="E151" s="191"/>
      <c r="F151" s="97">
        <f>'AMH Wrksht'!Q51</f>
        <v>0</v>
      </c>
      <c r="G151" s="168">
        <f t="shared" si="46"/>
        <v>0</v>
      </c>
      <c r="H151" s="193"/>
      <c r="I151" s="169">
        <f t="shared" si="47"/>
        <v>0</v>
      </c>
      <c r="J151" s="192" t="str">
        <f t="shared" si="41"/>
        <v>XXXXXXXXXX</v>
      </c>
      <c r="K151" s="193"/>
      <c r="L151" s="163">
        <f t="shared" si="48"/>
        <v>0</v>
      </c>
    </row>
    <row r="152" spans="1:12" s="182" customFormat="1" x14ac:dyDescent="0.35">
      <c r="A152" s="245">
        <f>'AMH Wrksht'!A52</f>
        <v>46</v>
      </c>
      <c r="B152" s="174" t="str">
        <f>'AMH Wrksht'!B52</f>
        <v>Recovery Support - Individual</v>
      </c>
      <c r="C152" s="174" t="str">
        <f>'AMH Wrksht'!E52</f>
        <v>Minutes</v>
      </c>
      <c r="D152" s="240">
        <f>VLOOKUP(B152,'CS and Rates'!$B$1:$D$77,3,FALSE)</f>
        <v>60.41</v>
      </c>
      <c r="E152" s="191"/>
      <c r="F152" s="97">
        <f>'AMH Wrksht'!Q52</f>
        <v>0</v>
      </c>
      <c r="G152" s="168">
        <f t="shared" si="46"/>
        <v>0</v>
      </c>
      <c r="H152" s="193"/>
      <c r="I152" s="169">
        <f t="shared" si="47"/>
        <v>0</v>
      </c>
      <c r="J152" s="192" t="str">
        <f t="shared" si="41"/>
        <v>XXXXXXXXXX</v>
      </c>
      <c r="K152" s="193"/>
      <c r="L152" s="163">
        <f t="shared" si="48"/>
        <v>0</v>
      </c>
    </row>
    <row r="153" spans="1:12" s="182" customFormat="1" x14ac:dyDescent="0.35">
      <c r="A153" s="245">
        <f>'AMH Wrksht'!A53</f>
        <v>22</v>
      </c>
      <c r="B153" s="174" t="str">
        <f>'AMH Wrksht'!B53</f>
        <v>Respite Services</v>
      </c>
      <c r="C153" s="174" t="str">
        <f>'AMH Wrksht'!E53</f>
        <v>Minutes</v>
      </c>
      <c r="D153" s="240">
        <f>VLOOKUP(B153,'CS and Rates'!$B$1:$D$77,3,FALSE)</f>
        <v>0</v>
      </c>
      <c r="E153" s="191"/>
      <c r="F153" s="97">
        <f>'AMH Wrksht'!Q53</f>
        <v>0</v>
      </c>
      <c r="G153" s="168">
        <f t="shared" si="46"/>
        <v>0</v>
      </c>
      <c r="H153" s="193"/>
      <c r="I153" s="169">
        <f t="shared" si="47"/>
        <v>0</v>
      </c>
      <c r="J153" s="192" t="str">
        <f t="shared" si="41"/>
        <v>XXXXXXXXXX</v>
      </c>
      <c r="K153" s="193"/>
      <c r="L153" s="163">
        <f t="shared" si="48"/>
        <v>0</v>
      </c>
    </row>
    <row r="154" spans="1:12" s="182" customFormat="1" x14ac:dyDescent="0.35">
      <c r="A154" s="245">
        <f>'AMH Wrksht'!A54</f>
        <v>25</v>
      </c>
      <c r="B154" s="174" t="str">
        <f>'AMH Wrksht'!B54</f>
        <v>Supported Employment</v>
      </c>
      <c r="C154" s="174" t="str">
        <f>'AMH Wrksht'!E54</f>
        <v>Minutes</v>
      </c>
      <c r="D154" s="240">
        <f>VLOOKUP(B154,'CS and Rates'!$B$1:$D$77,3,FALSE)</f>
        <v>67.62</v>
      </c>
      <c r="E154" s="191"/>
      <c r="F154" s="97">
        <f>'AMH Wrksht'!Q54</f>
        <v>0</v>
      </c>
      <c r="G154" s="168">
        <f t="shared" si="46"/>
        <v>0</v>
      </c>
      <c r="H154" s="193"/>
      <c r="I154" s="169">
        <f t="shared" si="47"/>
        <v>0</v>
      </c>
      <c r="J154" s="192" t="str">
        <f t="shared" si="41"/>
        <v>XXXXXXXXXX</v>
      </c>
      <c r="K154" s="193"/>
      <c r="L154" s="163">
        <f t="shared" si="48"/>
        <v>0</v>
      </c>
    </row>
    <row r="155" spans="1:12" s="182" customFormat="1" ht="15.5" customHeight="1" x14ac:dyDescent="0.35">
      <c r="A155" s="245">
        <f>'AMH Wrksht'!A55</f>
        <v>26</v>
      </c>
      <c r="B155" s="174" t="str">
        <f>'AMH Wrksht'!B55</f>
        <v>Supportive Housing/Living</v>
      </c>
      <c r="C155" s="174" t="str">
        <f>'AMH Wrksht'!E55</f>
        <v>Minutes</v>
      </c>
      <c r="D155" s="240">
        <f>VLOOKUP(B155,'CS and Rates'!$B$1:$D$77,3,FALSE)</f>
        <v>70.38</v>
      </c>
      <c r="E155" s="191"/>
      <c r="F155" s="97">
        <f>'AMH Wrksht'!Q55</f>
        <v>0</v>
      </c>
      <c r="G155" s="168">
        <f t="shared" si="46"/>
        <v>0</v>
      </c>
      <c r="H155" s="193"/>
      <c r="I155" s="169">
        <f t="shared" si="47"/>
        <v>0</v>
      </c>
      <c r="J155" s="192" t="str">
        <f t="shared" si="41"/>
        <v>XXXXXXXXXX</v>
      </c>
      <c r="K155" s="193"/>
      <c r="L155" s="163">
        <f t="shared" si="48"/>
        <v>0</v>
      </c>
    </row>
    <row r="156" spans="1:12" s="182" customFormat="1" x14ac:dyDescent="0.35">
      <c r="A156" s="245">
        <f>'AMH Wrksht'!A71</f>
        <v>3</v>
      </c>
      <c r="B156" s="174" t="str">
        <f>'AMH Wrksht'!B71</f>
        <v>Crisis Stabilization</v>
      </c>
      <c r="C156" s="174" t="str">
        <f>'AMH Wrksht'!E71</f>
        <v>Days</v>
      </c>
      <c r="D156" s="240">
        <f>VLOOKUP(B156,'CS and Rates'!$B$1:$D$77,3,FALSE)</f>
        <v>362.41</v>
      </c>
      <c r="E156" s="191"/>
      <c r="F156" s="97">
        <f>'AMH Wrksht'!Q71</f>
        <v>0</v>
      </c>
      <c r="G156" s="168">
        <f t="shared" ref="G156" si="49">D156*F156</f>
        <v>0</v>
      </c>
      <c r="H156" s="193"/>
      <c r="I156" s="169">
        <f t="shared" ref="I156" si="50">ROUND(G156-H156,2)</f>
        <v>0</v>
      </c>
      <c r="J156" s="192" t="str">
        <f t="shared" si="41"/>
        <v>XXXXXXXXXX</v>
      </c>
      <c r="K156" s="193"/>
      <c r="L156" s="163">
        <f t="shared" ref="L156" si="51">IF(D156="",0,IF(D156=0,0,K156/D156))</f>
        <v>0</v>
      </c>
    </row>
    <row r="157" spans="1:12" s="182" customFormat="1" x14ac:dyDescent="0.35">
      <c r="A157" s="245">
        <f>'AMH Wrksht'!A72</f>
        <v>3</v>
      </c>
      <c r="B157" s="174" t="str">
        <f>'AMH Wrksht'!B72</f>
        <v>Crisis Stabilization (Non-Standard Rate)</v>
      </c>
      <c r="C157" s="174" t="str">
        <f>'AMH Wrksht'!E72</f>
        <v>Days</v>
      </c>
      <c r="D157" s="240">
        <f>VLOOKUP(B157,'CS and Rates'!$B$1:$D$77,3,FALSE)</f>
        <v>362.41</v>
      </c>
      <c r="E157" s="191"/>
      <c r="F157" s="97">
        <f>'AMH Wrksht'!Q72</f>
        <v>0</v>
      </c>
      <c r="G157" s="168">
        <f t="shared" ref="G157:G160" si="52">D157*F157</f>
        <v>0</v>
      </c>
      <c r="H157" s="193"/>
      <c r="I157" s="169">
        <f t="shared" ref="I157:I160" si="53">ROUND(G157-H157,2)</f>
        <v>0</v>
      </c>
      <c r="J157" s="192" t="str">
        <f t="shared" si="41"/>
        <v>XXXXXXXXXX</v>
      </c>
      <c r="K157" s="193"/>
      <c r="L157" s="163">
        <f t="shared" ref="L157:L160" si="54">IF(D157="",0,IF(D157=0,0,K157/D157))</f>
        <v>0</v>
      </c>
    </row>
    <row r="158" spans="1:12" s="182" customFormat="1" x14ac:dyDescent="0.35">
      <c r="A158" s="245">
        <f>'AMH Wrksht'!A73</f>
        <v>4</v>
      </c>
      <c r="B158" s="174" t="str">
        <f>'AMH Wrksht'!B73</f>
        <v>Crisis Support/Emergency - Client Specific</v>
      </c>
      <c r="C158" s="174" t="str">
        <f>'AMH Wrksht'!E73</f>
        <v>Minutes</v>
      </c>
      <c r="D158" s="240">
        <f>VLOOKUP(B158,'CS and Rates'!$B$1:$D$77,3,FALSE)</f>
        <v>66.34</v>
      </c>
      <c r="E158" s="191"/>
      <c r="F158" s="97">
        <f>'AMH Wrksht'!Q73</f>
        <v>0</v>
      </c>
      <c r="G158" s="168">
        <f t="shared" si="52"/>
        <v>0</v>
      </c>
      <c r="H158" s="193"/>
      <c r="I158" s="169">
        <f t="shared" si="53"/>
        <v>0</v>
      </c>
      <c r="J158" s="192" t="str">
        <f t="shared" si="41"/>
        <v>XXXXXXXXXX</v>
      </c>
      <c r="K158" s="193"/>
      <c r="L158" s="163">
        <f t="shared" si="54"/>
        <v>0</v>
      </c>
    </row>
    <row r="159" spans="1:12" s="182" customFormat="1" x14ac:dyDescent="0.35">
      <c r="A159" s="245">
        <f>'AMH Wrksht'!A74</f>
        <v>4</v>
      </c>
      <c r="B159" s="174" t="str">
        <f>'AMH Wrksht'!B74</f>
        <v>Crisis Support/Emergency - Non-Client Specific</v>
      </c>
      <c r="C159" s="174" t="str">
        <f>'AMH Wrksht'!E74</f>
        <v>Minutes</v>
      </c>
      <c r="D159" s="240">
        <f>VLOOKUP(B159,'CS and Rates'!$B$1:$D$77,3,FALSE)</f>
        <v>66.34</v>
      </c>
      <c r="E159" s="191"/>
      <c r="F159" s="97">
        <f>'AMH Wrksht'!Q74</f>
        <v>0</v>
      </c>
      <c r="G159" s="168">
        <f t="shared" si="52"/>
        <v>0</v>
      </c>
      <c r="H159" s="193"/>
      <c r="I159" s="169">
        <f t="shared" si="53"/>
        <v>0</v>
      </c>
      <c r="J159" s="192" t="str">
        <f t="shared" si="41"/>
        <v>XXXXXXXXXX</v>
      </c>
      <c r="K159" s="193"/>
      <c r="L159" s="163">
        <f t="shared" si="54"/>
        <v>0</v>
      </c>
    </row>
    <row r="160" spans="1:12" s="182" customFormat="1" x14ac:dyDescent="0.35">
      <c r="A160" s="245">
        <f>'AMH Wrksht'!A76</f>
        <v>39</v>
      </c>
      <c r="B160" s="174" t="str">
        <f>'AMH Wrksht'!B76</f>
        <v>Short-term Residential Treatment</v>
      </c>
      <c r="C160" s="174" t="str">
        <f>'AMH Wrksht'!E76</f>
        <v>Days</v>
      </c>
      <c r="D160" s="240">
        <f>VLOOKUP(B160,'CS and Rates'!$B$1:$D$77,3,FALSE)</f>
        <v>257.11</v>
      </c>
      <c r="E160" s="191"/>
      <c r="F160" s="97">
        <f>'AMH Wrksht'!Q76</f>
        <v>0</v>
      </c>
      <c r="G160" s="168">
        <f t="shared" si="52"/>
        <v>0</v>
      </c>
      <c r="H160" s="193"/>
      <c r="I160" s="169">
        <f t="shared" si="53"/>
        <v>0</v>
      </c>
      <c r="J160" s="192" t="str">
        <f t="shared" si="41"/>
        <v>XXXXXXXXXX</v>
      </c>
      <c r="K160" s="193"/>
      <c r="L160" s="163">
        <f t="shared" si="54"/>
        <v>0</v>
      </c>
    </row>
    <row r="161" spans="1:12" s="182" customFormat="1" x14ac:dyDescent="0.35">
      <c r="A161" s="245">
        <f>'AMH Wrksht'!A65</f>
        <v>0</v>
      </c>
      <c r="B161" s="174">
        <f>'AMH Wrksht'!B65</f>
        <v>0</v>
      </c>
      <c r="C161" s="174">
        <f>'AMH Wrksht'!F65</f>
        <v>0</v>
      </c>
      <c r="D161" s="190"/>
      <c r="E161" s="191"/>
      <c r="F161" s="97">
        <f>'AMH Wrksht'!Q65</f>
        <v>0</v>
      </c>
      <c r="G161" s="168">
        <f t="shared" ref="G161:G162" si="55">D161*F161</f>
        <v>0</v>
      </c>
      <c r="H161" s="193"/>
      <c r="I161" s="169">
        <f t="shared" ref="I161:I162" si="56">ROUND(G161-H161,2)</f>
        <v>0</v>
      </c>
      <c r="J161" s="192" t="str">
        <f t="shared" si="41"/>
        <v>XXXXXXXXXX</v>
      </c>
      <c r="K161" s="193"/>
      <c r="L161" s="163">
        <f t="shared" si="42"/>
        <v>0</v>
      </c>
    </row>
    <row r="162" spans="1:12" s="182" customFormat="1" x14ac:dyDescent="0.35">
      <c r="A162" s="245">
        <f>'AMH Wrksht'!A66</f>
        <v>0</v>
      </c>
      <c r="B162" s="174">
        <f>'AMH Wrksht'!B66</f>
        <v>0</v>
      </c>
      <c r="C162" s="174">
        <f>'AMH Wrksht'!F66</f>
        <v>0</v>
      </c>
      <c r="D162" s="190"/>
      <c r="E162" s="191"/>
      <c r="F162" s="97">
        <f>'AMH Wrksht'!Q66</f>
        <v>0</v>
      </c>
      <c r="G162" s="168">
        <f t="shared" si="55"/>
        <v>0</v>
      </c>
      <c r="H162" s="193"/>
      <c r="I162" s="169">
        <f t="shared" si="56"/>
        <v>0</v>
      </c>
      <c r="J162" s="192" t="str">
        <f t="shared" si="41"/>
        <v>XXXXXXXXXX</v>
      </c>
      <c r="K162" s="193"/>
      <c r="L162" s="163">
        <f t="shared" si="42"/>
        <v>0</v>
      </c>
    </row>
    <row r="163" spans="1:12" s="182" customFormat="1" ht="5.25" customHeight="1" x14ac:dyDescent="0.35">
      <c r="A163" s="187"/>
      <c r="B163" s="188"/>
      <c r="C163" s="188"/>
      <c r="D163" s="189"/>
      <c r="J163" s="194"/>
      <c r="L163" s="254"/>
    </row>
    <row r="164" spans="1:12" s="182" customFormat="1" ht="15" thickBot="1" x14ac:dyDescent="0.4">
      <c r="A164" s="195"/>
      <c r="B164" s="196" t="s">
        <v>464</v>
      </c>
      <c r="C164" s="196"/>
      <c r="D164" s="197"/>
      <c r="E164" s="198"/>
      <c r="F164" s="199">
        <f>SUM(F125:F163)</f>
        <v>0</v>
      </c>
      <c r="G164" s="205">
        <f>SUM(G125:G163)</f>
        <v>0</v>
      </c>
      <c r="H164" s="205">
        <f>SUM(H125:H163)</f>
        <v>0</v>
      </c>
      <c r="I164" s="205">
        <f>SUM(I125:I163)</f>
        <v>0</v>
      </c>
      <c r="J164" s="200">
        <f>ROUND(E164-H164,2)</f>
        <v>0</v>
      </c>
      <c r="K164" s="201">
        <f>SUM(K125:K163)</f>
        <v>0</v>
      </c>
      <c r="L164" s="199">
        <f>SUM(L125:L163)</f>
        <v>0</v>
      </c>
    </row>
    <row r="165" spans="1:12" s="251" customFormat="1" ht="15.75" customHeight="1" thickBot="1" x14ac:dyDescent="0.4">
      <c r="A165" s="187"/>
      <c r="B165" s="188"/>
      <c r="C165" s="188"/>
      <c r="D165" s="189"/>
      <c r="E165" s="238" t="str">
        <f>IF((SUM(E125:E163))&gt;E164,"Please check funding above","")</f>
        <v/>
      </c>
      <c r="K165" s="239">
        <f>MIN(J164,I164)</f>
        <v>0</v>
      </c>
      <c r="L165" s="255" t="s">
        <v>138</v>
      </c>
    </row>
    <row r="166" spans="1:12" s="182" customFormat="1" ht="15" customHeight="1" x14ac:dyDescent="0.35">
      <c r="A166" s="49"/>
      <c r="B166" s="50" t="s">
        <v>405</v>
      </c>
      <c r="C166" s="188"/>
      <c r="D166" s="189"/>
      <c r="L166" s="254"/>
    </row>
    <row r="167" spans="1:12" s="182" customFormat="1" x14ac:dyDescent="0.35">
      <c r="A167" s="245">
        <f>'AMH Wrksht'!A54</f>
        <v>25</v>
      </c>
      <c r="B167" s="249" t="str">
        <f>'AMH Wrksht'!B54</f>
        <v>Supported Employment</v>
      </c>
      <c r="C167" s="247" t="str">
        <f>'AMH Wrksht'!F54</f>
        <v>Hours</v>
      </c>
      <c r="D167" s="240">
        <f>VLOOKUP(B167,'CS and Rates'!$B$1:$D$77,3,FALSE)</f>
        <v>67.62</v>
      </c>
      <c r="E167" s="191"/>
      <c r="F167" s="97">
        <f>'AMH Wrksht'!R54</f>
        <v>0</v>
      </c>
      <c r="G167" s="168">
        <f t="shared" ref="G167:G171" si="57">D167*F167</f>
        <v>0</v>
      </c>
      <c r="H167" s="193"/>
      <c r="I167" s="169">
        <f t="shared" ref="I167:I171" si="58">G167-H167</f>
        <v>0</v>
      </c>
      <c r="J167" s="192" t="str">
        <f t="shared" ref="J167:J171" si="59">IF(E167="","XXXXXXXXXX",ROUND(E167-H167,2))</f>
        <v>XXXXXXXXXX</v>
      </c>
      <c r="K167" s="193"/>
      <c r="L167" s="163">
        <f>IF(D167="",0,IF(D167=0,0,K167/D167))</f>
        <v>0</v>
      </c>
    </row>
    <row r="168" spans="1:12" s="182" customFormat="1" x14ac:dyDescent="0.35">
      <c r="A168" s="245">
        <f>'AMH Wrksht'!A45</f>
        <v>40</v>
      </c>
      <c r="B168" s="249" t="str">
        <f>'AMH Wrksht'!B45</f>
        <v>MH Clubhouse Services (Client Specific)</v>
      </c>
      <c r="C168" s="247" t="str">
        <f>'AMH Wrksht'!F45</f>
        <v>Hours</v>
      </c>
      <c r="D168" s="240">
        <f>VLOOKUP(B168,'CS and Rates'!$B$1:$D$77,3,FALSE)</f>
        <v>52.42</v>
      </c>
      <c r="E168" s="191"/>
      <c r="F168" s="97">
        <f>'AMH Wrksht'!R45</f>
        <v>0</v>
      </c>
      <c r="G168" s="168">
        <f t="shared" ref="G168:G169" si="60">D168*F168</f>
        <v>0</v>
      </c>
      <c r="H168" s="193"/>
      <c r="I168" s="169">
        <f t="shared" ref="I168:I169" si="61">G168-H168</f>
        <v>0</v>
      </c>
      <c r="J168" s="192" t="str">
        <f t="shared" si="59"/>
        <v>XXXXXXXXXX</v>
      </c>
      <c r="K168" s="193"/>
      <c r="L168" s="163">
        <f t="shared" ref="L168:L169" si="62">IF(D168="",0,IF(D168=0,0,K168/D168))</f>
        <v>0</v>
      </c>
    </row>
    <row r="169" spans="1:12" s="182" customFormat="1" x14ac:dyDescent="0.35">
      <c r="A169" s="245">
        <f>'AMH Wrksht'!A46</f>
        <v>40</v>
      </c>
      <c r="B169" s="249" t="str">
        <f>'AMH Wrksht'!B46</f>
        <v>MH Clubhouse Services (Non-Client Specific)</v>
      </c>
      <c r="C169" s="247" t="str">
        <f>'AMH Wrksht'!F46</f>
        <v>Hours</v>
      </c>
      <c r="D169" s="240">
        <f>VLOOKUP(B169,'CS and Rates'!$B$1:$D$77,3,FALSE)</f>
        <v>52.42</v>
      </c>
      <c r="E169" s="191"/>
      <c r="F169" s="97">
        <f>'AMH Wrksht'!R46</f>
        <v>0</v>
      </c>
      <c r="G169" s="168">
        <f t="shared" si="60"/>
        <v>0</v>
      </c>
      <c r="H169" s="193"/>
      <c r="I169" s="169">
        <f t="shared" si="61"/>
        <v>0</v>
      </c>
      <c r="J169" s="192" t="str">
        <f t="shared" si="59"/>
        <v>XXXXXXXXXX</v>
      </c>
      <c r="K169" s="193"/>
      <c r="L169" s="163">
        <f t="shared" si="62"/>
        <v>0</v>
      </c>
    </row>
    <row r="170" spans="1:12" s="182" customFormat="1" x14ac:dyDescent="0.35">
      <c r="A170" s="245">
        <f>'AMH Wrksht'!A65</f>
        <v>0</v>
      </c>
      <c r="B170" s="174">
        <f>'AMH Wrksht'!B65</f>
        <v>0</v>
      </c>
      <c r="C170" s="174">
        <f>'AMH Wrksht'!C65</f>
        <v>0</v>
      </c>
      <c r="D170" s="190"/>
      <c r="E170" s="191"/>
      <c r="F170" s="97">
        <f>'AMH Wrksht'!R65</f>
        <v>0</v>
      </c>
      <c r="G170" s="168">
        <f t="shared" si="57"/>
        <v>0</v>
      </c>
      <c r="H170" s="193"/>
      <c r="I170" s="169">
        <f t="shared" si="58"/>
        <v>0</v>
      </c>
      <c r="J170" s="192" t="str">
        <f t="shared" si="59"/>
        <v>XXXXXXXXXX</v>
      </c>
      <c r="K170" s="193"/>
      <c r="L170" s="163">
        <f>IF(D170="",0,IF(D170=0,0,K170/D170))</f>
        <v>0</v>
      </c>
    </row>
    <row r="171" spans="1:12" s="182" customFormat="1" x14ac:dyDescent="0.35">
      <c r="A171" s="245">
        <f>'AMH Wrksht'!A66</f>
        <v>0</v>
      </c>
      <c r="B171" s="174">
        <f>'AMH Wrksht'!B66</f>
        <v>0</v>
      </c>
      <c r="C171" s="174">
        <f>'AMH Wrksht'!C66</f>
        <v>0</v>
      </c>
      <c r="D171" s="190"/>
      <c r="E171" s="191"/>
      <c r="F171" s="97">
        <f>'AMH Wrksht'!R66</f>
        <v>0</v>
      </c>
      <c r="G171" s="168">
        <f t="shared" si="57"/>
        <v>0</v>
      </c>
      <c r="H171" s="193"/>
      <c r="I171" s="169">
        <f t="shared" si="58"/>
        <v>0</v>
      </c>
      <c r="J171" s="192" t="str">
        <f t="shared" si="59"/>
        <v>XXXXXXXXXX</v>
      </c>
      <c r="K171" s="193"/>
      <c r="L171" s="163">
        <f>IF(D171="",0,IF(D171=0,0,K171/D171))</f>
        <v>0</v>
      </c>
    </row>
    <row r="172" spans="1:12" s="182" customFormat="1" ht="5.25" customHeight="1" x14ac:dyDescent="0.35">
      <c r="A172" s="187"/>
      <c r="B172" s="188"/>
      <c r="C172" s="188"/>
      <c r="D172" s="189"/>
      <c r="J172" s="194"/>
      <c r="L172" s="254"/>
    </row>
    <row r="173" spans="1:12" s="182" customFormat="1" ht="15" thickBot="1" x14ac:dyDescent="0.4">
      <c r="A173" s="195" t="s">
        <v>289</v>
      </c>
      <c r="B173" s="196" t="s">
        <v>405</v>
      </c>
      <c r="C173" s="196"/>
      <c r="D173" s="197"/>
      <c r="E173" s="198"/>
      <c r="F173" s="199">
        <f>SUM(F166:F172)</f>
        <v>0</v>
      </c>
      <c r="G173" s="205">
        <f>SUM(G166:G172)</f>
        <v>0</v>
      </c>
      <c r="H173" s="205">
        <f>SUM(H166:H172)</f>
        <v>0</v>
      </c>
      <c r="I173" s="205">
        <f>SUM(I166:I172)</f>
        <v>0</v>
      </c>
      <c r="J173" s="200">
        <f>ROUND(E173-H173,2)</f>
        <v>0</v>
      </c>
      <c r="K173" s="201">
        <f>SUM(K166:K172)</f>
        <v>0</v>
      </c>
      <c r="L173" s="199">
        <f>SUM(L166:L172)</f>
        <v>0</v>
      </c>
    </row>
    <row r="174" spans="1:12" s="251" customFormat="1" ht="15" thickBot="1" x14ac:dyDescent="0.4">
      <c r="A174" s="187"/>
      <c r="B174" s="188"/>
      <c r="C174" s="188"/>
      <c r="D174" s="189"/>
      <c r="E174" s="238" t="str">
        <f>IF((SUM(E166:E172))&gt;E173,"Please check funding above","")</f>
        <v/>
      </c>
      <c r="K174" s="239">
        <f>MIN(J173,I173)</f>
        <v>0</v>
      </c>
      <c r="L174" s="255" t="s">
        <v>138</v>
      </c>
    </row>
    <row r="175" spans="1:12" s="251" customFormat="1" ht="15" customHeight="1" x14ac:dyDescent="0.35">
      <c r="A175" s="49"/>
      <c r="B175" s="50" t="s">
        <v>443</v>
      </c>
      <c r="C175" s="188"/>
      <c r="D175" s="189"/>
    </row>
    <row r="176" spans="1:12" s="251" customFormat="1" ht="15" customHeight="1" x14ac:dyDescent="0.35">
      <c r="A176" s="245" t="str">
        <f>'AMH Wrksht'!A108</f>
        <v>A0</v>
      </c>
      <c r="B176" s="333" t="str">
        <f>'AMH Wrksht'!B108</f>
        <v>Forensic Multidisciplinary Team</v>
      </c>
      <c r="C176" s="247" t="str">
        <f>'AMH Wrksht'!F108</f>
        <v>Days</v>
      </c>
      <c r="D176" s="240">
        <f>VLOOKUP(B176,'CS and Rates'!$B$1:$D$77,3,FALSE)</f>
        <v>257.26</v>
      </c>
      <c r="E176" s="191"/>
      <c r="F176" s="97">
        <f>'AMH Wrksht'!S108</f>
        <v>0</v>
      </c>
      <c r="G176" s="168">
        <f>D176*F176</f>
        <v>0</v>
      </c>
      <c r="H176" s="193"/>
      <c r="I176" s="169">
        <f>ROUND(G176-H176,2)</f>
        <v>0</v>
      </c>
      <c r="J176" s="192" t="str">
        <f t="shared" ref="J176:J178" si="63">IF(E176="","XXXXXXXXXX",ROUND(E176-H176,2))</f>
        <v>XXXXXXXXXX</v>
      </c>
      <c r="K176" s="193"/>
      <c r="L176" s="163">
        <f>IF(D176="",0,IF(D176=0,0,K176/D176))</f>
        <v>0</v>
      </c>
    </row>
    <row r="177" spans="1:12" s="251" customFormat="1" ht="15" customHeight="1" x14ac:dyDescent="0.35">
      <c r="A177" s="245">
        <f>'AMH Wrksht'!A38</f>
        <v>28</v>
      </c>
      <c r="B177" s="249" t="str">
        <f>'AMH Wrksht'!B38</f>
        <v>Incidental Expenses</v>
      </c>
      <c r="C177" s="247" t="str">
        <f>'AMH Wrksht'!F38</f>
        <v>1 Unit = $1.00</v>
      </c>
      <c r="D177" s="240">
        <f>VLOOKUP(B177,'CS and Rates'!$B$1:$D$77,3,FALSE)</f>
        <v>1</v>
      </c>
      <c r="E177" s="191"/>
      <c r="F177" s="97">
        <f>'AMH Wrksht'!S38</f>
        <v>0</v>
      </c>
      <c r="G177" s="168">
        <f t="shared" ref="G177:G178" si="64">D177*F177</f>
        <v>0</v>
      </c>
      <c r="H177" s="193"/>
      <c r="I177" s="169">
        <f>ROUND(G177-H177,2)</f>
        <v>0</v>
      </c>
      <c r="J177" s="192" t="str">
        <f t="shared" si="63"/>
        <v>XXXXXXXXXX</v>
      </c>
      <c r="K177" s="193"/>
      <c r="L177" s="163">
        <f>IF(D177="",0,IF(D177=0,0,K177/D177))</f>
        <v>0</v>
      </c>
    </row>
    <row r="178" spans="1:12" s="182" customFormat="1" ht="15" customHeight="1" x14ac:dyDescent="0.35">
      <c r="A178" s="245">
        <f>'AMH Wrksht'!A110</f>
        <v>0</v>
      </c>
      <c r="B178" s="174">
        <f>'AMH Wrksht'!B110</f>
        <v>0</v>
      </c>
      <c r="C178" s="174">
        <f>'AMH Wrksht'!F110</f>
        <v>0</v>
      </c>
      <c r="D178" s="190"/>
      <c r="E178" s="191"/>
      <c r="F178" s="97">
        <f>'AMH Wrksht'!S110</f>
        <v>0</v>
      </c>
      <c r="G178" s="168">
        <f t="shared" si="64"/>
        <v>0</v>
      </c>
      <c r="H178" s="193"/>
      <c r="I178" s="169">
        <f>ROUND(G178-H178,2)</f>
        <v>0</v>
      </c>
      <c r="J178" s="192" t="str">
        <f t="shared" si="63"/>
        <v>XXXXXXXXXX</v>
      </c>
      <c r="K178" s="193"/>
      <c r="L178" s="163">
        <f>IF(D178="",0,IF(D178=0,0,K178/D178))</f>
        <v>0</v>
      </c>
    </row>
    <row r="179" spans="1:12" s="182" customFormat="1" ht="15" customHeight="1" x14ac:dyDescent="0.35">
      <c r="A179" s="245">
        <f>'AMH Wrksht'!A111</f>
        <v>0</v>
      </c>
      <c r="B179" s="174">
        <f>'AMH Wrksht'!B111</f>
        <v>0</v>
      </c>
      <c r="C179" s="174">
        <f>'AMH Wrksht'!F110</f>
        <v>0</v>
      </c>
      <c r="D179" s="190"/>
      <c r="E179" s="191"/>
      <c r="F179" s="97">
        <f>'AMH Wrksht'!S111</f>
        <v>0</v>
      </c>
      <c r="G179" s="168">
        <f t="shared" ref="G179" si="65">D179*F179</f>
        <v>0</v>
      </c>
      <c r="H179" s="193"/>
      <c r="I179" s="169">
        <f>ROUND(G179-H179,2)</f>
        <v>0</v>
      </c>
      <c r="J179" s="192" t="str">
        <f t="shared" ref="J179" si="66">IF(E179="","XXXXXXXXXX",ROUND(E179-H179,2))</f>
        <v>XXXXXXXXXX</v>
      </c>
      <c r="K179" s="193"/>
      <c r="L179" s="163">
        <f>IF(D179="",0,IF(D179=0,0,K179/D179))</f>
        <v>0</v>
      </c>
    </row>
    <row r="180" spans="1:12" s="182" customFormat="1" ht="6.75" customHeight="1" x14ac:dyDescent="0.35">
      <c r="A180" s="187"/>
      <c r="B180" s="188"/>
      <c r="C180" s="188"/>
      <c r="D180" s="189"/>
      <c r="J180" s="194"/>
      <c r="L180" s="254"/>
    </row>
    <row r="181" spans="1:12" s="182" customFormat="1" ht="15" customHeight="1" thickBot="1" x14ac:dyDescent="0.4">
      <c r="A181" s="195" t="s">
        <v>289</v>
      </c>
      <c r="B181" s="196" t="str">
        <f>B175</f>
        <v>Community Forensic Multidisciplinary Teams - MH0FH</v>
      </c>
      <c r="C181" s="196"/>
      <c r="D181" s="197"/>
      <c r="E181" s="198"/>
      <c r="F181" s="199">
        <f>SUM(F175:F180)</f>
        <v>0</v>
      </c>
      <c r="G181" s="205">
        <f>SUM(G175:G180)</f>
        <v>0</v>
      </c>
      <c r="H181" s="205">
        <f>SUM(H175:H180)</f>
        <v>0</v>
      </c>
      <c r="I181" s="205">
        <f>SUM(I175:I180)</f>
        <v>0</v>
      </c>
      <c r="J181" s="200">
        <f>ROUND(E181-H181,2)</f>
        <v>0</v>
      </c>
      <c r="K181" s="201">
        <f>SUM(K175:K180)</f>
        <v>0</v>
      </c>
      <c r="L181" s="199">
        <f>SUM(L175:L180)</f>
        <v>0</v>
      </c>
    </row>
    <row r="182" spans="1:12" s="251" customFormat="1" ht="15.75" customHeight="1" thickBot="1" x14ac:dyDescent="0.4">
      <c r="A182" s="77"/>
      <c r="B182" s="77"/>
      <c r="C182" s="48"/>
      <c r="D182" s="77"/>
      <c r="E182" s="238" t="str">
        <f>IF((SUM(E175:E180))&gt;E181,"Please check funding above","")</f>
        <v/>
      </c>
      <c r="K182" s="239">
        <f>MIN(J181,I181)</f>
        <v>0</v>
      </c>
      <c r="L182" s="255" t="s">
        <v>138</v>
      </c>
    </row>
    <row r="183" spans="1:12" s="251" customFormat="1" ht="15" customHeight="1" x14ac:dyDescent="0.35">
      <c r="A183" s="49"/>
      <c r="B183" s="50" t="s">
        <v>465</v>
      </c>
      <c r="C183" s="188"/>
      <c r="D183" s="189"/>
    </row>
    <row r="184" spans="1:12" s="251" customFormat="1" ht="15" customHeight="1" x14ac:dyDescent="0.35">
      <c r="A184" s="245" t="str">
        <f>'AMH Wrksht'!A109</f>
        <v>B3</v>
      </c>
      <c r="B184" s="333" t="str">
        <f>'AMH Wrksht'!B109</f>
        <v>Forensic Mental Health Transitional Bed Days</v>
      </c>
      <c r="C184" s="247" t="str">
        <f>'AMH Wrksht'!F109</f>
        <v>Days</v>
      </c>
      <c r="D184" s="240">
        <f>VLOOKUP(B184,'CS and Rates'!$B$1:$D$77,3,FALSE)</f>
        <v>257.26</v>
      </c>
      <c r="E184" s="191"/>
      <c r="F184" s="97">
        <f>'AMH Wrksht'!T109</f>
        <v>0</v>
      </c>
      <c r="G184" s="168">
        <f>D184*F184</f>
        <v>0</v>
      </c>
      <c r="H184" s="193"/>
      <c r="I184" s="169">
        <f>ROUND(G184-H184,2)</f>
        <v>0</v>
      </c>
      <c r="J184" s="192" t="str">
        <f t="shared" ref="J184:J186" si="67">IF(E184="","XXXXXXXXXX",ROUND(E184-H184,2))</f>
        <v>XXXXXXXXXX</v>
      </c>
      <c r="K184" s="193"/>
      <c r="L184" s="163">
        <f>IF(D184="",0,IF(D184=0,0,K184/D184))</f>
        <v>0</v>
      </c>
    </row>
    <row r="185" spans="1:12" s="182" customFormat="1" ht="15" customHeight="1" x14ac:dyDescent="0.35">
      <c r="A185" s="245">
        <f>'AMH Wrksht'!A110</f>
        <v>0</v>
      </c>
      <c r="B185" s="333">
        <f>'AMH Wrksht'!B110</f>
        <v>0</v>
      </c>
      <c r="C185" s="247">
        <f>'AMH Wrksht'!F110</f>
        <v>0</v>
      </c>
      <c r="D185" s="190"/>
      <c r="E185" s="191"/>
      <c r="F185" s="97">
        <f>'AMH Wrksht'!T110</f>
        <v>0</v>
      </c>
      <c r="G185" s="168">
        <f t="shared" ref="G185:G186" si="68">D185*F185</f>
        <v>0</v>
      </c>
      <c r="H185" s="193"/>
      <c r="I185" s="169">
        <f>ROUND(G185-H185,2)</f>
        <v>0</v>
      </c>
      <c r="J185" s="192" t="str">
        <f t="shared" si="67"/>
        <v>XXXXXXXXXX</v>
      </c>
      <c r="K185" s="193"/>
      <c r="L185" s="163">
        <f>IF(D185="",0,IF(D185=0,0,K185/D185))</f>
        <v>0</v>
      </c>
    </row>
    <row r="186" spans="1:12" s="182" customFormat="1" ht="15" customHeight="1" x14ac:dyDescent="0.35">
      <c r="A186" s="245">
        <f>'AMH Wrksht'!A111</f>
        <v>0</v>
      </c>
      <c r="B186" s="333">
        <f>'AMH Wrksht'!B111</f>
        <v>0</v>
      </c>
      <c r="C186" s="247">
        <f>'AMH Wrksht'!F111</f>
        <v>0</v>
      </c>
      <c r="D186" s="190"/>
      <c r="E186" s="191"/>
      <c r="F186" s="97">
        <f>'AMH Wrksht'!T111</f>
        <v>0</v>
      </c>
      <c r="G186" s="168">
        <f t="shared" si="68"/>
        <v>0</v>
      </c>
      <c r="H186" s="193"/>
      <c r="I186" s="169">
        <f>ROUND(G186-H186,2)</f>
        <v>0</v>
      </c>
      <c r="J186" s="192" t="str">
        <f t="shared" si="67"/>
        <v>XXXXXXXXXX</v>
      </c>
      <c r="K186" s="193"/>
      <c r="L186" s="163">
        <f>IF(D186="",0,IF(D186=0,0,K186/D186))</f>
        <v>0</v>
      </c>
    </row>
    <row r="187" spans="1:12" s="182" customFormat="1" ht="6.75" customHeight="1" x14ac:dyDescent="0.35">
      <c r="A187" s="187"/>
      <c r="B187" s="188"/>
      <c r="C187" s="188"/>
      <c r="D187" s="189"/>
      <c r="J187" s="194"/>
      <c r="L187" s="254"/>
    </row>
    <row r="188" spans="1:12" s="182" customFormat="1" ht="15" customHeight="1" thickBot="1" x14ac:dyDescent="0.4">
      <c r="A188" s="195" t="s">
        <v>289</v>
      </c>
      <c r="B188" s="196" t="str">
        <f>B183</f>
        <v>Forensic Transitional Beds - MHFMH</v>
      </c>
      <c r="C188" s="196"/>
      <c r="D188" s="197"/>
      <c r="E188" s="198"/>
      <c r="F188" s="199">
        <f>SUM(F183:F187)</f>
        <v>0</v>
      </c>
      <c r="G188" s="205">
        <f>SUM(G183:G187)</f>
        <v>0</v>
      </c>
      <c r="H188" s="205">
        <f>SUM(H183:H187)</f>
        <v>0</v>
      </c>
      <c r="I188" s="205">
        <f>SUM(I183:I187)</f>
        <v>0</v>
      </c>
      <c r="J188" s="200">
        <f>ROUND(E188-H188,2)</f>
        <v>0</v>
      </c>
      <c r="K188" s="201">
        <f>SUM(K183:K187)</f>
        <v>0</v>
      </c>
      <c r="L188" s="199">
        <f>SUM(L183:L187)</f>
        <v>0</v>
      </c>
    </row>
    <row r="189" spans="1:12" s="251" customFormat="1" ht="15.75" customHeight="1" thickBot="1" x14ac:dyDescent="0.4">
      <c r="A189" s="77"/>
      <c r="B189" s="77"/>
      <c r="C189" s="48"/>
      <c r="D189" s="77"/>
      <c r="E189" s="238" t="str">
        <f>IF((SUM(E183:E187))&gt;E188,"Please check funding above","")</f>
        <v/>
      </c>
      <c r="K189" s="239">
        <f>MIN(J188,I188)</f>
        <v>0</v>
      </c>
      <c r="L189" s="255" t="s">
        <v>138</v>
      </c>
    </row>
    <row r="190" spans="1:12" s="251" customFormat="1" ht="15" customHeight="1" x14ac:dyDescent="0.35">
      <c r="A190" s="49"/>
      <c r="B190" s="50" t="s">
        <v>466</v>
      </c>
      <c r="C190" s="188"/>
      <c r="D190" s="189"/>
    </row>
    <row r="191" spans="1:12" s="251" customFormat="1" ht="15" customHeight="1" x14ac:dyDescent="0.35">
      <c r="A191" s="245">
        <f>'AMH Wrksht'!A73</f>
        <v>4</v>
      </c>
      <c r="B191" s="249" t="str">
        <f>'AMH Wrksht'!B73</f>
        <v>Crisis Support/Emergency - Client Specific</v>
      </c>
      <c r="C191" s="247" t="str">
        <f>'AMH Wrksht'!F73</f>
        <v>Hours</v>
      </c>
      <c r="D191" s="240">
        <f>VLOOKUP(B191,'CS and Rates'!$B$1:$D$77,3,FALSE)</f>
        <v>66.34</v>
      </c>
      <c r="E191" s="191"/>
      <c r="F191" s="97">
        <f>'AMH Wrksht'!U73</f>
        <v>0</v>
      </c>
      <c r="G191" s="168">
        <f>D191*F191</f>
        <v>0</v>
      </c>
      <c r="H191" s="193"/>
      <c r="I191" s="169">
        <f>ROUND(G191-H191,2)</f>
        <v>0</v>
      </c>
      <c r="J191" s="192" t="str">
        <f t="shared" ref="J191:J193" si="69">IF(E191="","XXXXXXXXXX",ROUND(E191-H191,2))</f>
        <v>XXXXXXXXXX</v>
      </c>
      <c r="K191" s="193"/>
      <c r="L191" s="163">
        <f>IF(D191="",0,IF(D191=0,0,K191/D191))</f>
        <v>0</v>
      </c>
    </row>
    <row r="192" spans="1:12" s="251" customFormat="1" ht="15" customHeight="1" x14ac:dyDescent="0.35">
      <c r="A192" s="245">
        <f>'AMH Wrksht'!A74</f>
        <v>4</v>
      </c>
      <c r="B192" s="249" t="str">
        <f>'AMH Wrksht'!B74</f>
        <v>Crisis Support/Emergency - Non-Client Specific</v>
      </c>
      <c r="C192" s="247" t="str">
        <f>'AMH Wrksht'!F74</f>
        <v>Hours</v>
      </c>
      <c r="D192" s="240">
        <f>VLOOKUP(B192,'CS and Rates'!$B$1:$D$77,3,FALSE)</f>
        <v>66.34</v>
      </c>
      <c r="E192" s="191"/>
      <c r="F192" s="97">
        <f>'AMH Wrksht'!U74</f>
        <v>0</v>
      </c>
      <c r="G192" s="168">
        <f t="shared" ref="G192:G193" si="70">D192*F192</f>
        <v>0</v>
      </c>
      <c r="H192" s="193"/>
      <c r="I192" s="169">
        <f>ROUND(G192-H192,2)</f>
        <v>0</v>
      </c>
      <c r="J192" s="192" t="str">
        <f t="shared" si="69"/>
        <v>XXXXXXXXXX</v>
      </c>
      <c r="K192" s="193"/>
      <c r="L192" s="163">
        <f>IF(D192="",0,IF(D192=0,0,K192/D192))</f>
        <v>0</v>
      </c>
    </row>
    <row r="193" spans="1:12" s="182" customFormat="1" ht="15" customHeight="1" x14ac:dyDescent="0.35">
      <c r="A193" s="245">
        <f>'AMH Wrksht'!A65</f>
        <v>0</v>
      </c>
      <c r="B193" s="174">
        <f>'AMH Wrksht'!B65</f>
        <v>0</v>
      </c>
      <c r="C193" s="174">
        <f>'AMH Wrksht'!F65</f>
        <v>0</v>
      </c>
      <c r="D193" s="190"/>
      <c r="E193" s="191"/>
      <c r="F193" s="97">
        <f>'AMH Wrksht'!U65</f>
        <v>0</v>
      </c>
      <c r="G193" s="168">
        <f t="shared" si="70"/>
        <v>0</v>
      </c>
      <c r="H193" s="193"/>
      <c r="I193" s="169">
        <f>ROUND(G193-H193,2)</f>
        <v>0</v>
      </c>
      <c r="J193" s="192" t="str">
        <f t="shared" si="69"/>
        <v>XXXXXXXXXX</v>
      </c>
      <c r="K193" s="193"/>
      <c r="L193" s="163">
        <f>IF(D193="",0,IF(D193=0,0,K193/D193))</f>
        <v>0</v>
      </c>
    </row>
    <row r="194" spans="1:12" s="182" customFormat="1" ht="15" customHeight="1" x14ac:dyDescent="0.35">
      <c r="A194" s="245">
        <f>'AMH Wrksht'!A66</f>
        <v>0</v>
      </c>
      <c r="B194" s="174">
        <f>'AMH Wrksht'!B66</f>
        <v>0</v>
      </c>
      <c r="C194" s="174">
        <f>'AMH Wrksht'!F66</f>
        <v>0</v>
      </c>
      <c r="D194" s="190"/>
      <c r="E194" s="191"/>
      <c r="F194" s="97">
        <f>'AMH Wrksht'!U66</f>
        <v>0</v>
      </c>
      <c r="G194" s="168">
        <f t="shared" ref="G194" si="71">D194*F194</f>
        <v>0</v>
      </c>
      <c r="H194" s="193"/>
      <c r="I194" s="169">
        <f>ROUND(G194-H194,2)</f>
        <v>0</v>
      </c>
      <c r="J194" s="192" t="str">
        <f t="shared" ref="J194" si="72">IF(E194="","XXXXXXXXXX",ROUND(E194-H194,2))</f>
        <v>XXXXXXXXXX</v>
      </c>
      <c r="K194" s="193"/>
      <c r="L194" s="163">
        <f>IF(D194="",0,IF(D194=0,0,K194/D194))</f>
        <v>0</v>
      </c>
    </row>
    <row r="195" spans="1:12" s="182" customFormat="1" ht="6.75" customHeight="1" x14ac:dyDescent="0.35">
      <c r="A195" s="187"/>
      <c r="B195" s="188"/>
      <c r="C195" s="188"/>
      <c r="D195" s="189"/>
      <c r="J195" s="194"/>
      <c r="L195" s="254"/>
    </row>
    <row r="196" spans="1:12" s="182" customFormat="1" ht="15" customHeight="1" thickBot="1" x14ac:dyDescent="0.4">
      <c r="A196" s="195" t="s">
        <v>289</v>
      </c>
      <c r="B196" s="196" t="str">
        <f>B190</f>
        <v>Mobile Crisis Teams - MHMCT</v>
      </c>
      <c r="C196" s="196"/>
      <c r="D196" s="197"/>
      <c r="E196" s="198"/>
      <c r="F196" s="199">
        <f>SUM(F190:F195)</f>
        <v>0</v>
      </c>
      <c r="G196" s="205">
        <f>SUM(G190:G195)</f>
        <v>0</v>
      </c>
      <c r="H196" s="205">
        <f>SUM(H190:H195)</f>
        <v>0</v>
      </c>
      <c r="I196" s="205">
        <f>SUM(I190:I195)</f>
        <v>0</v>
      </c>
      <c r="J196" s="200">
        <f>ROUND(E196-H196,2)</f>
        <v>0</v>
      </c>
      <c r="K196" s="201">
        <f>SUM(K190:K195)</f>
        <v>0</v>
      </c>
      <c r="L196" s="199">
        <f>SUM(L190:L195)</f>
        <v>0</v>
      </c>
    </row>
    <row r="197" spans="1:12" s="251" customFormat="1" ht="15.75" customHeight="1" thickBot="1" x14ac:dyDescent="0.4">
      <c r="A197" s="77"/>
      <c r="B197" s="77"/>
      <c r="C197" s="48"/>
      <c r="D197" s="77"/>
      <c r="E197" s="238" t="str">
        <f>IF((SUM(E190:E195))&gt;E196,"Please check funding above","")</f>
        <v/>
      </c>
      <c r="K197" s="239">
        <f>MIN(J196,I196)</f>
        <v>0</v>
      </c>
      <c r="L197" s="255" t="s">
        <v>138</v>
      </c>
    </row>
    <row r="198" spans="1:12" s="251" customFormat="1" ht="15" customHeight="1" x14ac:dyDescent="0.35">
      <c r="A198" s="49"/>
      <c r="B198" s="50" t="s">
        <v>444</v>
      </c>
      <c r="C198" s="188"/>
      <c r="D198" s="189"/>
    </row>
    <row r="199" spans="1:12" s="251" customFormat="1" ht="15" customHeight="1" x14ac:dyDescent="0.35">
      <c r="A199" s="245">
        <f>'AMH Wrksht'!A73</f>
        <v>4</v>
      </c>
      <c r="B199" s="249" t="str">
        <f>'AMH Wrksht'!B73</f>
        <v>Crisis Support/Emergency - Client Specific</v>
      </c>
      <c r="C199" s="247" t="str">
        <f>'AMH Wrksht'!F73</f>
        <v>Hours</v>
      </c>
      <c r="D199" s="240">
        <f>VLOOKUP(B199,'CS and Rates'!$B$1:$D$77,3,FALSE)</f>
        <v>66.34</v>
      </c>
      <c r="E199" s="191"/>
      <c r="F199" s="97">
        <f>'AMH Wrksht'!V73</f>
        <v>0</v>
      </c>
      <c r="G199" s="168">
        <f>D199*F199</f>
        <v>0</v>
      </c>
      <c r="H199" s="193"/>
      <c r="I199" s="169">
        <f>ROUND(G199-H199,2)</f>
        <v>0</v>
      </c>
      <c r="J199" s="192" t="str">
        <f t="shared" ref="J199:J201" si="73">IF(E199="","XXXXXXXXXX",ROUND(E199-H199,2))</f>
        <v>XXXXXXXXXX</v>
      </c>
      <c r="K199" s="193"/>
      <c r="L199" s="163">
        <f>IF(D199="",0,IF(D199=0,0,K199/D199))</f>
        <v>0</v>
      </c>
    </row>
    <row r="200" spans="1:12" s="251" customFormat="1" ht="15" customHeight="1" x14ac:dyDescent="0.35">
      <c r="A200" s="245">
        <f>'AMH Wrksht'!A74</f>
        <v>4</v>
      </c>
      <c r="B200" s="249" t="str">
        <f>'AMH Wrksht'!B74</f>
        <v>Crisis Support/Emergency - Non-Client Specific</v>
      </c>
      <c r="C200" s="247" t="str">
        <f>'AMH Wrksht'!F74</f>
        <v>Hours</v>
      </c>
      <c r="D200" s="240">
        <f>VLOOKUP(B200,'CS and Rates'!$B$1:$D$77,3,FALSE)</f>
        <v>66.34</v>
      </c>
      <c r="E200" s="191"/>
      <c r="F200" s="97">
        <f>'AMH Wrksht'!V74</f>
        <v>0</v>
      </c>
      <c r="G200" s="168">
        <f t="shared" ref="G200:G201" si="74">D200*F200</f>
        <v>0</v>
      </c>
      <c r="H200" s="193"/>
      <c r="I200" s="169">
        <f>ROUND(G200-H200,2)</f>
        <v>0</v>
      </c>
      <c r="J200" s="192" t="str">
        <f t="shared" si="73"/>
        <v>XXXXXXXXXX</v>
      </c>
      <c r="K200" s="193"/>
      <c r="L200" s="163">
        <f>IF(D200="",0,IF(D200=0,0,K200/D200))</f>
        <v>0</v>
      </c>
    </row>
    <row r="201" spans="1:12" s="182" customFormat="1" ht="15" customHeight="1" x14ac:dyDescent="0.35">
      <c r="A201" s="245">
        <f>'AMH Wrksht'!A65</f>
        <v>0</v>
      </c>
      <c r="B201" s="174">
        <f>'AMH Wrksht'!B65</f>
        <v>0</v>
      </c>
      <c r="C201" s="174">
        <f>'AMH Wrksht'!F65</f>
        <v>0</v>
      </c>
      <c r="D201" s="190"/>
      <c r="E201" s="191"/>
      <c r="F201" s="97">
        <f>'AMH Wrksht'!V65</f>
        <v>0</v>
      </c>
      <c r="G201" s="168">
        <f t="shared" si="74"/>
        <v>0</v>
      </c>
      <c r="H201" s="193"/>
      <c r="I201" s="169">
        <f>ROUND(G201-H201,2)</f>
        <v>0</v>
      </c>
      <c r="J201" s="192" t="str">
        <f t="shared" si="73"/>
        <v>XXXXXXXXXX</v>
      </c>
      <c r="K201" s="193"/>
      <c r="L201" s="163">
        <f>IF(D201="",0,IF(D201=0,0,K201/D201))</f>
        <v>0</v>
      </c>
    </row>
    <row r="202" spans="1:12" s="182" customFormat="1" ht="15" customHeight="1" x14ac:dyDescent="0.35">
      <c r="A202" s="245">
        <f>'AMH Wrksht'!A66</f>
        <v>0</v>
      </c>
      <c r="B202" s="174">
        <f>'AMH Wrksht'!B66</f>
        <v>0</v>
      </c>
      <c r="C202" s="174">
        <f>'AMH Wrksht'!F66</f>
        <v>0</v>
      </c>
      <c r="D202" s="190"/>
      <c r="E202" s="191"/>
      <c r="F202" s="97">
        <f>'AMH Wrksht'!V66</f>
        <v>0</v>
      </c>
      <c r="G202" s="168">
        <f t="shared" ref="G202" si="75">D202*F202</f>
        <v>0</v>
      </c>
      <c r="H202" s="193"/>
      <c r="I202" s="169">
        <f>ROUND(G202-H202,2)</f>
        <v>0</v>
      </c>
      <c r="J202" s="192" t="str">
        <f t="shared" ref="J202" si="76">IF(E202="","XXXXXXXXXX",ROUND(E202-H202,2))</f>
        <v>XXXXXXXXXX</v>
      </c>
      <c r="K202" s="193"/>
      <c r="L202" s="163">
        <f>IF(D202="",0,IF(D202=0,0,K202/D202))</f>
        <v>0</v>
      </c>
    </row>
    <row r="203" spans="1:12" s="182" customFormat="1" ht="6.75" customHeight="1" x14ac:dyDescent="0.35">
      <c r="A203" s="187"/>
      <c r="B203" s="188"/>
      <c r="C203" s="188"/>
      <c r="D203" s="189"/>
      <c r="J203" s="194"/>
      <c r="L203" s="254"/>
    </row>
    <row r="204" spans="1:12" s="182" customFormat="1" ht="15" customHeight="1" thickBot="1" x14ac:dyDescent="0.4">
      <c r="A204" s="195" t="s">
        <v>289</v>
      </c>
      <c r="B204" s="196" t="str">
        <f>B198</f>
        <v>Centralized Receiving Facilities - MHSCR</v>
      </c>
      <c r="C204" s="196"/>
      <c r="D204" s="197"/>
      <c r="E204" s="198"/>
      <c r="F204" s="199">
        <f>SUM(F198:F203)</f>
        <v>0</v>
      </c>
      <c r="G204" s="205">
        <f>SUM(G198:G203)</f>
        <v>0</v>
      </c>
      <c r="H204" s="205">
        <f>SUM(H198:H203)</f>
        <v>0</v>
      </c>
      <c r="I204" s="205">
        <f>SUM(I198:I203)</f>
        <v>0</v>
      </c>
      <c r="J204" s="200">
        <f>ROUND(E204-H204,2)</f>
        <v>0</v>
      </c>
      <c r="K204" s="201">
        <f>SUM(K198:K203)</f>
        <v>0</v>
      </c>
      <c r="L204" s="199">
        <f>SUM(L198:L203)</f>
        <v>0</v>
      </c>
    </row>
    <row r="205" spans="1:12" s="251" customFormat="1" ht="15.75" customHeight="1" thickBot="1" x14ac:dyDescent="0.4">
      <c r="A205" s="77"/>
      <c r="B205" s="77"/>
      <c r="C205" s="48"/>
      <c r="D205" s="77"/>
      <c r="E205" s="238" t="str">
        <f>IF((SUM(E198:E203))&gt;E204,"Please check funding above","")</f>
        <v/>
      </c>
      <c r="K205" s="239">
        <f>MIN(J204,I204)</f>
        <v>0</v>
      </c>
      <c r="L205" s="255" t="s">
        <v>138</v>
      </c>
    </row>
    <row r="206" spans="1:12" x14ac:dyDescent="0.35">
      <c r="A206" s="187"/>
      <c r="B206" s="188"/>
      <c r="C206" s="188"/>
      <c r="D206" s="189"/>
      <c r="E206" s="238"/>
      <c r="K206" s="131"/>
      <c r="L206" s="255"/>
    </row>
    <row r="207" spans="1:12" x14ac:dyDescent="0.35">
      <c r="A207" s="195" t="s">
        <v>289</v>
      </c>
      <c r="B207" s="196" t="s">
        <v>293</v>
      </c>
      <c r="C207" s="196"/>
      <c r="D207" s="197"/>
      <c r="E207" s="236">
        <f t="shared" ref="E207:L207" si="77">E20+E28+E38+E98+E105+E123+E164+E173+E181+E188+E196+E204</f>
        <v>0</v>
      </c>
      <c r="F207" s="235">
        <f t="shared" si="77"/>
        <v>0</v>
      </c>
      <c r="G207" s="236">
        <f t="shared" si="77"/>
        <v>0</v>
      </c>
      <c r="H207" s="236">
        <f t="shared" si="77"/>
        <v>0</v>
      </c>
      <c r="I207" s="236">
        <f t="shared" si="77"/>
        <v>0</v>
      </c>
      <c r="J207" s="237">
        <f t="shared" si="77"/>
        <v>0</v>
      </c>
      <c r="K207" s="236">
        <f t="shared" si="77"/>
        <v>0</v>
      </c>
      <c r="L207" s="235">
        <f t="shared" si="77"/>
        <v>0</v>
      </c>
    </row>
    <row r="208" spans="1:12" x14ac:dyDescent="0.35">
      <c r="A208" s="187"/>
      <c r="B208" s="188"/>
      <c r="C208" s="188"/>
      <c r="D208" s="189"/>
      <c r="E208" s="182"/>
      <c r="F208" s="182"/>
      <c r="G208" s="182"/>
      <c r="H208" s="182"/>
      <c r="I208" s="182"/>
      <c r="J208" s="182"/>
      <c r="K208" s="182"/>
      <c r="L208" s="182"/>
    </row>
    <row r="209" spans="1:12" x14ac:dyDescent="0.35">
      <c r="A209" s="49"/>
      <c r="B209" s="50" t="s">
        <v>467</v>
      </c>
      <c r="C209" s="188"/>
      <c r="D209" s="189"/>
      <c r="E209" s="202"/>
      <c r="F209" s="182"/>
      <c r="G209" s="182"/>
      <c r="H209" s="182"/>
      <c r="I209" s="182"/>
      <c r="J209" s="182"/>
      <c r="K209" s="125"/>
      <c r="L209" s="204"/>
    </row>
    <row r="210" spans="1:12" x14ac:dyDescent="0.35">
      <c r="A210" s="245" t="s">
        <v>387</v>
      </c>
      <c r="B210" s="249" t="str">
        <f>'AMH Wrksht'!B38</f>
        <v>Incidental Expenses</v>
      </c>
      <c r="C210" s="247" t="str">
        <f>'AMH Wrksht'!F38</f>
        <v>1 Unit = $1.00</v>
      </c>
      <c r="D210" s="240">
        <f>VLOOKUP(B210,'CS and Rates'!$B$1:$D$77,3,FALSE)</f>
        <v>1</v>
      </c>
      <c r="E210" s="174"/>
      <c r="F210" s="97">
        <f>'AMH Wrksht'!W38</f>
        <v>0</v>
      </c>
      <c r="G210" s="168">
        <f t="shared" ref="G210:G213" si="78">D210*F210</f>
        <v>0</v>
      </c>
      <c r="H210" s="193"/>
      <c r="I210" s="169">
        <f t="shared" ref="I210:I213" si="79">G210-H210</f>
        <v>0</v>
      </c>
      <c r="J210" s="174"/>
      <c r="K210" s="193"/>
      <c r="L210" s="163">
        <f>IF(D210="",0,IF(D210=0,0,K210/D210))</f>
        <v>0</v>
      </c>
    </row>
    <row r="211" spans="1:12" x14ac:dyDescent="0.35">
      <c r="A211" s="245" t="s">
        <v>406</v>
      </c>
      <c r="B211" s="249" t="str">
        <f>'AMH Wrksht'!B38</f>
        <v>Incidental Expenses</v>
      </c>
      <c r="C211" s="247" t="str">
        <f>'AMH Wrksht'!F38</f>
        <v>1 Unit = $1.00</v>
      </c>
      <c r="D211" s="240">
        <f>VLOOKUP(B211,'CS and Rates'!$B$1:$D$77,3,FALSE)</f>
        <v>1</v>
      </c>
      <c r="E211" s="174"/>
      <c r="F211" s="97">
        <f>'AMH Wrksht'!X38</f>
        <v>0</v>
      </c>
      <c r="G211" s="168">
        <f t="shared" si="78"/>
        <v>0</v>
      </c>
      <c r="H211" s="193"/>
      <c r="I211" s="169">
        <f t="shared" si="79"/>
        <v>0</v>
      </c>
      <c r="J211" s="174"/>
      <c r="K211" s="193"/>
      <c r="L211" s="163">
        <f>IF(D211="",0,IF(D211=0,0,K211/D211))</f>
        <v>0</v>
      </c>
    </row>
    <row r="212" spans="1:12" s="251" customFormat="1" x14ac:dyDescent="0.35">
      <c r="A212" s="245">
        <f>'AMH Wrksht'!A65</f>
        <v>0</v>
      </c>
      <c r="B212" s="249">
        <f>'AMH Wrksht'!B65</f>
        <v>0</v>
      </c>
      <c r="C212" s="247">
        <f>'AMH Wrksht'!F65</f>
        <v>0</v>
      </c>
      <c r="D212" s="190"/>
      <c r="E212" s="174"/>
      <c r="F212" s="97">
        <f>'AMH Wrksht'!W65</f>
        <v>0</v>
      </c>
      <c r="G212" s="168">
        <f t="shared" ref="G212" si="80">D212*F212</f>
        <v>0</v>
      </c>
      <c r="H212" s="193"/>
      <c r="I212" s="169">
        <f t="shared" ref="I212" si="81">G212-H212</f>
        <v>0</v>
      </c>
      <c r="J212" s="174"/>
      <c r="K212" s="193"/>
      <c r="L212" s="163">
        <f>IF(D212="",0,IF(D212=0,0,K212/D212))</f>
        <v>0</v>
      </c>
    </row>
    <row r="213" spans="1:12" x14ac:dyDescent="0.35">
      <c r="A213" s="245">
        <f>'AMH Wrksht'!A66</f>
        <v>0</v>
      </c>
      <c r="B213" s="249">
        <f>'AMH Wrksht'!B66</f>
        <v>0</v>
      </c>
      <c r="C213" s="247">
        <f>'AMH Wrksht'!F66</f>
        <v>0</v>
      </c>
      <c r="D213" s="190"/>
      <c r="E213" s="174"/>
      <c r="F213" s="97">
        <f>'AMH Wrksht'!W66</f>
        <v>0</v>
      </c>
      <c r="G213" s="168">
        <f t="shared" si="78"/>
        <v>0</v>
      </c>
      <c r="H213" s="193"/>
      <c r="I213" s="169">
        <f t="shared" si="79"/>
        <v>0</v>
      </c>
      <c r="J213" s="174"/>
      <c r="K213" s="193"/>
      <c r="L213" s="163">
        <f>IF(D213="",0,IF(D213=0,0,K213/D213))</f>
        <v>0</v>
      </c>
    </row>
    <row r="214" spans="1:12" x14ac:dyDescent="0.35">
      <c r="A214" s="187"/>
      <c r="B214" s="188"/>
      <c r="C214" s="188"/>
      <c r="D214" s="189"/>
      <c r="E214" s="182"/>
      <c r="F214" s="182"/>
      <c r="G214" s="182"/>
      <c r="H214" s="182"/>
      <c r="I214" s="182"/>
      <c r="J214" s="194"/>
      <c r="K214" s="182"/>
      <c r="L214" s="182"/>
    </row>
    <row r="215" spans="1:12" ht="15" thickBot="1" x14ac:dyDescent="0.4">
      <c r="A215" s="195" t="s">
        <v>289</v>
      </c>
      <c r="B215" s="196" t="s">
        <v>467</v>
      </c>
      <c r="C215" s="196"/>
      <c r="D215" s="197"/>
      <c r="E215" s="199"/>
      <c r="F215" s="199">
        <f>SUM(F210:F214)</f>
        <v>0</v>
      </c>
      <c r="G215" s="205">
        <f>SUM(G210:G214)</f>
        <v>0</v>
      </c>
      <c r="H215" s="205">
        <f>SUM(H210:H214)</f>
        <v>0</v>
      </c>
      <c r="I215" s="205">
        <f>SUM(I210:I214)</f>
        <v>0</v>
      </c>
      <c r="J215" s="174"/>
      <c r="K215" s="201">
        <f>SUM(K210:K214)</f>
        <v>0</v>
      </c>
      <c r="L215" s="199">
        <f>SUM(L209:L214)</f>
        <v>0</v>
      </c>
    </row>
    <row r="216" spans="1:12" ht="15" thickBot="1" x14ac:dyDescent="0.4">
      <c r="A216" s="187"/>
      <c r="B216" s="188"/>
      <c r="C216" s="188"/>
      <c r="D216" s="189"/>
      <c r="E216" s="202" t="str">
        <f>IF((SUM(E210:E214))&gt;E215,"Please check funding above","")</f>
        <v/>
      </c>
      <c r="F216" s="182"/>
      <c r="G216" s="182"/>
      <c r="H216" s="182"/>
      <c r="I216" s="182"/>
      <c r="J216" s="182"/>
      <c r="K216" s="203">
        <f>I215</f>
        <v>0</v>
      </c>
      <c r="L216" s="204" t="s">
        <v>138</v>
      </c>
    </row>
    <row r="217" spans="1:12" x14ac:dyDescent="0.35">
      <c r="A217" s="49"/>
      <c r="B217" s="50" t="s">
        <v>294</v>
      </c>
      <c r="C217" s="158"/>
      <c r="D217" s="189"/>
      <c r="E217" s="202"/>
      <c r="F217" s="182"/>
      <c r="G217" s="182"/>
      <c r="H217" s="182"/>
      <c r="I217" s="182"/>
      <c r="J217" s="182"/>
      <c r="K217" s="125"/>
      <c r="L217" s="204"/>
    </row>
    <row r="218" spans="1:12" s="251" customFormat="1" x14ac:dyDescent="0.35">
      <c r="A218" s="245" t="s">
        <v>275</v>
      </c>
      <c r="B218" s="249" t="s">
        <v>91</v>
      </c>
      <c r="C218" s="247" t="s">
        <v>89</v>
      </c>
      <c r="D218" s="240">
        <f>VLOOKUP(B218,'CS and Rates'!$B$1:$D$77,3,FALSE)</f>
        <v>89.4</v>
      </c>
      <c r="E218" s="174"/>
      <c r="F218" s="142"/>
      <c r="G218" s="168">
        <f t="shared" ref="G218" si="82">D218*F218</f>
        <v>0</v>
      </c>
      <c r="H218" s="193"/>
      <c r="I218" s="169">
        <f t="shared" ref="I218" si="83">ROUND(G218-H218,2)</f>
        <v>0</v>
      </c>
      <c r="J218" s="174"/>
      <c r="K218" s="193"/>
      <c r="L218" s="163">
        <f t="shared" ref="L218:L228" si="84">IF(D218="",0,IF(D218=0,0,K218/D218))</f>
        <v>0</v>
      </c>
    </row>
    <row r="219" spans="1:12" s="251" customFormat="1" x14ac:dyDescent="0.35">
      <c r="A219" s="245" t="s">
        <v>275</v>
      </c>
      <c r="B219" s="249" t="s">
        <v>92</v>
      </c>
      <c r="C219" s="247" t="s">
        <v>89</v>
      </c>
      <c r="D219" s="240">
        <f>VLOOKUP(B219,'CS and Rates'!$B$1:$D$77,3,FALSE)</f>
        <v>71.12</v>
      </c>
      <c r="E219" s="174"/>
      <c r="F219" s="142"/>
      <c r="G219" s="168">
        <f t="shared" ref="G219:G227" si="85">D219*F219</f>
        <v>0</v>
      </c>
      <c r="H219" s="193"/>
      <c r="I219" s="169">
        <f t="shared" ref="I219:I227" si="86">ROUND(G219-H219,2)</f>
        <v>0</v>
      </c>
      <c r="J219" s="174"/>
      <c r="K219" s="193"/>
      <c r="L219" s="163">
        <f t="shared" ref="L219:L227" si="87">IF(D219="",0,IF(D219=0,0,K219/D219))</f>
        <v>0</v>
      </c>
    </row>
    <row r="220" spans="1:12" s="251" customFormat="1" x14ac:dyDescent="0.35">
      <c r="A220" s="245" t="s">
        <v>275</v>
      </c>
      <c r="B220" s="249" t="s">
        <v>94</v>
      </c>
      <c r="C220" s="247" t="s">
        <v>89</v>
      </c>
      <c r="D220" s="240">
        <f>VLOOKUP(B220,'CS and Rates'!$B$1:$D$77,3,FALSE)</f>
        <v>44.61</v>
      </c>
      <c r="E220" s="174"/>
      <c r="F220" s="142"/>
      <c r="G220" s="168">
        <f t="shared" si="85"/>
        <v>0</v>
      </c>
      <c r="H220" s="193"/>
      <c r="I220" s="169">
        <f t="shared" si="86"/>
        <v>0</v>
      </c>
      <c r="J220" s="174"/>
      <c r="K220" s="193"/>
      <c r="L220" s="163">
        <f t="shared" si="87"/>
        <v>0</v>
      </c>
    </row>
    <row r="221" spans="1:12" s="251" customFormat="1" x14ac:dyDescent="0.35">
      <c r="A221" s="245" t="s">
        <v>275</v>
      </c>
      <c r="B221" s="249" t="s">
        <v>104</v>
      </c>
      <c r="C221" s="247" t="s">
        <v>89</v>
      </c>
      <c r="D221" s="240">
        <f>VLOOKUP(B221,'CS and Rates'!$B$1:$D$77,3,FALSE)</f>
        <v>22.44</v>
      </c>
      <c r="E221" s="174"/>
      <c r="F221" s="142"/>
      <c r="G221" s="168">
        <f t="shared" si="85"/>
        <v>0</v>
      </c>
      <c r="H221" s="193"/>
      <c r="I221" s="169">
        <f t="shared" si="86"/>
        <v>0</v>
      </c>
      <c r="J221" s="174"/>
      <c r="K221" s="193"/>
      <c r="L221" s="163">
        <f t="shared" si="87"/>
        <v>0</v>
      </c>
    </row>
    <row r="222" spans="1:12" s="251" customFormat="1" x14ac:dyDescent="0.35">
      <c r="A222" s="245" t="s">
        <v>275</v>
      </c>
      <c r="B222" s="249" t="s">
        <v>105</v>
      </c>
      <c r="C222" s="247" t="s">
        <v>89</v>
      </c>
      <c r="D222" s="240">
        <f>VLOOKUP(B222,'CS and Rates'!$B$1:$D$77,3,FALSE)</f>
        <v>89.76</v>
      </c>
      <c r="E222" s="174"/>
      <c r="F222" s="142"/>
      <c r="G222" s="168">
        <f t="shared" si="85"/>
        <v>0</v>
      </c>
      <c r="H222" s="193"/>
      <c r="I222" s="169">
        <f t="shared" si="86"/>
        <v>0</v>
      </c>
      <c r="J222" s="174"/>
      <c r="K222" s="193"/>
      <c r="L222" s="163">
        <f t="shared" si="87"/>
        <v>0</v>
      </c>
    </row>
    <row r="223" spans="1:12" s="251" customFormat="1" x14ac:dyDescent="0.35">
      <c r="A223" s="245" t="s">
        <v>275</v>
      </c>
      <c r="B223" s="249" t="s">
        <v>172</v>
      </c>
      <c r="C223" s="247" t="s">
        <v>89</v>
      </c>
      <c r="D223" s="240">
        <f>VLOOKUP(B223,'CS and Rates'!$B$1:$D$77,3,FALSE)</f>
        <v>57.62</v>
      </c>
      <c r="E223" s="174"/>
      <c r="F223" s="142"/>
      <c r="G223" s="168">
        <f t="shared" si="85"/>
        <v>0</v>
      </c>
      <c r="H223" s="193"/>
      <c r="I223" s="169">
        <f t="shared" si="86"/>
        <v>0</v>
      </c>
      <c r="J223" s="174"/>
      <c r="K223" s="193"/>
      <c r="L223" s="163">
        <f t="shared" si="87"/>
        <v>0</v>
      </c>
    </row>
    <row r="224" spans="1:12" s="251" customFormat="1" x14ac:dyDescent="0.35">
      <c r="A224" s="245" t="s">
        <v>275</v>
      </c>
      <c r="B224" s="249" t="s">
        <v>173</v>
      </c>
      <c r="C224" s="247" t="s">
        <v>89</v>
      </c>
      <c r="D224" s="240">
        <f>VLOOKUP(B224,'CS and Rates'!$B$1:$D$77,3,FALSE)</f>
        <v>57.62</v>
      </c>
      <c r="E224" s="174"/>
      <c r="F224" s="142"/>
      <c r="G224" s="168">
        <f t="shared" si="85"/>
        <v>0</v>
      </c>
      <c r="H224" s="193"/>
      <c r="I224" s="169">
        <f t="shared" si="86"/>
        <v>0</v>
      </c>
      <c r="J224" s="174"/>
      <c r="K224" s="193"/>
      <c r="L224" s="163">
        <f t="shared" si="87"/>
        <v>0</v>
      </c>
    </row>
    <row r="225" spans="1:12" s="251" customFormat="1" x14ac:dyDescent="0.35">
      <c r="A225" s="245" t="s">
        <v>275</v>
      </c>
      <c r="B225" s="249" t="s">
        <v>106</v>
      </c>
      <c r="C225" s="247" t="s">
        <v>89</v>
      </c>
      <c r="D225" s="240">
        <f>VLOOKUP(B225,'CS and Rates'!$B$1:$D$77,3,FALSE)</f>
        <v>15.1</v>
      </c>
      <c r="E225" s="174"/>
      <c r="F225" s="142"/>
      <c r="G225" s="168">
        <f t="shared" si="85"/>
        <v>0</v>
      </c>
      <c r="H225" s="193"/>
      <c r="I225" s="169">
        <f t="shared" si="86"/>
        <v>0</v>
      </c>
      <c r="J225" s="174"/>
      <c r="K225" s="193"/>
      <c r="L225" s="163">
        <f t="shared" si="87"/>
        <v>0</v>
      </c>
    </row>
    <row r="226" spans="1:12" s="251" customFormat="1" x14ac:dyDescent="0.35">
      <c r="A226" s="245" t="s">
        <v>275</v>
      </c>
      <c r="B226" s="249" t="s">
        <v>107</v>
      </c>
      <c r="C226" s="247" t="s">
        <v>89</v>
      </c>
      <c r="D226" s="240">
        <f>VLOOKUP(B226,'CS and Rates'!$B$1:$D$77,3,FALSE)</f>
        <v>60.41</v>
      </c>
      <c r="E226" s="174"/>
      <c r="F226" s="142"/>
      <c r="G226" s="168">
        <f t="shared" si="85"/>
        <v>0</v>
      </c>
      <c r="H226" s="193"/>
      <c r="I226" s="169">
        <f t="shared" si="86"/>
        <v>0</v>
      </c>
      <c r="J226" s="174"/>
      <c r="K226" s="193"/>
      <c r="L226" s="163">
        <f t="shared" si="87"/>
        <v>0</v>
      </c>
    </row>
    <row r="227" spans="1:12" s="251" customFormat="1" x14ac:dyDescent="0.35">
      <c r="A227" s="291"/>
      <c r="B227" s="291"/>
      <c r="C227" s="292"/>
      <c r="D227" s="190"/>
      <c r="E227" s="174"/>
      <c r="F227" s="142"/>
      <c r="G227" s="168">
        <f t="shared" si="85"/>
        <v>0</v>
      </c>
      <c r="H227" s="193"/>
      <c r="I227" s="169">
        <f t="shared" si="86"/>
        <v>0</v>
      </c>
      <c r="J227" s="174"/>
      <c r="K227" s="193"/>
      <c r="L227" s="163">
        <f t="shared" si="87"/>
        <v>0</v>
      </c>
    </row>
    <row r="228" spans="1:12" s="251" customFormat="1" x14ac:dyDescent="0.35">
      <c r="A228" s="291"/>
      <c r="B228" s="291"/>
      <c r="C228" s="292"/>
      <c r="D228" s="190"/>
      <c r="E228" s="174"/>
      <c r="F228" s="142"/>
      <c r="G228" s="168">
        <f t="shared" ref="G228" si="88">D228*F228</f>
        <v>0</v>
      </c>
      <c r="H228" s="193"/>
      <c r="I228" s="169">
        <f t="shared" ref="I228" si="89">ROUND(G228-H228,2)</f>
        <v>0</v>
      </c>
      <c r="J228" s="174"/>
      <c r="K228" s="193"/>
      <c r="L228" s="163">
        <f t="shared" si="84"/>
        <v>0</v>
      </c>
    </row>
    <row r="229" spans="1:12" s="251" customFormat="1" ht="5.5" customHeight="1" x14ac:dyDescent="0.35">
      <c r="A229" s="187"/>
      <c r="B229" s="188"/>
      <c r="C229" s="188"/>
      <c r="D229" s="189"/>
      <c r="E229" s="182"/>
      <c r="F229" s="182"/>
      <c r="G229" s="182"/>
      <c r="H229" s="182"/>
      <c r="I229" s="182"/>
      <c r="J229" s="194"/>
      <c r="K229" s="182"/>
      <c r="L229" s="182"/>
    </row>
    <row r="230" spans="1:12" s="251" customFormat="1" ht="15" thickBot="1" x14ac:dyDescent="0.4">
      <c r="A230" s="195" t="s">
        <v>289</v>
      </c>
      <c r="B230" s="196" t="s">
        <v>294</v>
      </c>
      <c r="C230" s="196"/>
      <c r="D230" s="197"/>
      <c r="E230" s="205"/>
      <c r="F230" s="199">
        <f>SUM(F218:F229)</f>
        <v>0</v>
      </c>
      <c r="G230" s="205">
        <f>SUM(G218:G229)</f>
        <v>0</v>
      </c>
      <c r="H230" s="205">
        <f>SUM(H218:H229)</f>
        <v>0</v>
      </c>
      <c r="I230" s="205">
        <f>SUM(I218:I229)</f>
        <v>0</v>
      </c>
      <c r="J230" s="200"/>
      <c r="K230" s="201">
        <f>SUM(K218:K229)</f>
        <v>0</v>
      </c>
      <c r="L230" s="199">
        <f>SUM(L217:L229)</f>
        <v>0</v>
      </c>
    </row>
    <row r="231" spans="1:12" s="251" customFormat="1" ht="15" thickBot="1" x14ac:dyDescent="0.4">
      <c r="A231" s="187"/>
      <c r="B231" s="188"/>
      <c r="C231" s="188"/>
      <c r="D231" s="189"/>
      <c r="E231" s="202" t="str">
        <f>IF((SUM(E218:E229))&gt;E230,"Please check funding above","")</f>
        <v/>
      </c>
      <c r="F231" s="182"/>
      <c r="G231" s="182"/>
      <c r="H231" s="182"/>
      <c r="I231" s="182"/>
      <c r="J231" s="182"/>
      <c r="K231" s="203">
        <f>MIN(J230,I230)</f>
        <v>0</v>
      </c>
      <c r="L231" s="204" t="s">
        <v>138</v>
      </c>
    </row>
    <row r="232" spans="1:12" s="251" customFormat="1" x14ac:dyDescent="0.35">
      <c r="A232" s="187"/>
      <c r="B232" s="188"/>
      <c r="C232" s="188"/>
      <c r="D232" s="189"/>
    </row>
    <row r="233" spans="1:12" ht="15.5" x14ac:dyDescent="0.35">
      <c r="A233" s="216" t="s">
        <v>33</v>
      </c>
      <c r="B233" s="217"/>
      <c r="C233" s="217"/>
      <c r="D233" s="217"/>
      <c r="E233" s="217"/>
      <c r="F233" s="217"/>
      <c r="G233" s="217"/>
      <c r="H233" s="217"/>
      <c r="I233" s="217"/>
      <c r="J233" s="218"/>
      <c r="K233" s="219"/>
      <c r="L233" s="220"/>
    </row>
    <row r="234" spans="1:12" x14ac:dyDescent="0.35">
      <c r="A234" s="367" t="str">
        <f>Master!$B$33</f>
        <v>By signing this report, I certify to the best of my knowledge and belief that this report is true, complete, and accurate, and the expenditures, disbursements and cash receipts are for the purposes and objectives set forth in the terms and condition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v>
      </c>
      <c r="B234" s="368"/>
      <c r="C234" s="368"/>
      <c r="D234" s="368"/>
      <c r="E234" s="368"/>
      <c r="F234" s="368"/>
      <c r="G234" s="368"/>
      <c r="H234" s="368"/>
      <c r="I234" s="368"/>
      <c r="J234" s="368"/>
      <c r="K234" s="368"/>
      <c r="L234" s="369"/>
    </row>
    <row r="235" spans="1:12" ht="15.5" x14ac:dyDescent="0.35">
      <c r="A235" s="221" t="str">
        <f>Master!$B$34</f>
        <v>By signing this report, I certify the above to be accurate and in agreement with this agency's records and that all client demographic and service data has been submitted to the Provider Portal in accordance with the terms of this agency's contract with the Managining Entity.</v>
      </c>
      <c r="B235" s="222"/>
      <c r="C235" s="222"/>
      <c r="D235" s="222"/>
      <c r="E235" s="222"/>
      <c r="F235" s="222"/>
      <c r="G235" s="222"/>
      <c r="H235" s="222"/>
      <c r="I235" s="222"/>
      <c r="J235" s="117"/>
      <c r="K235" s="129"/>
      <c r="L235" s="223"/>
    </row>
    <row r="236" spans="1:12" ht="15.5" x14ac:dyDescent="0.35">
      <c r="A236" s="221" t="str">
        <f>Master!$B$35</f>
        <v>By signing this report, I certify that, at time of submission, "YTD Units", "YTD Earnings", "YTD Paid Amounts", and "Amount Due" takes into consideration that DCF is the payer of last resort and do not include units that can be billed to other funding sources.</v>
      </c>
      <c r="B236" s="222"/>
      <c r="C236" s="222"/>
      <c r="D236" s="222"/>
      <c r="E236" s="222"/>
      <c r="F236" s="222"/>
      <c r="G236" s="222"/>
      <c r="H236" s="222"/>
      <c r="I236" s="222"/>
      <c r="J236" s="117"/>
      <c r="K236" s="129"/>
      <c r="L236" s="223"/>
    </row>
    <row r="237" spans="1:12" ht="15.5" x14ac:dyDescent="0.35">
      <c r="A237" s="221"/>
      <c r="B237" s="224"/>
      <c r="C237" s="224"/>
      <c r="D237" s="224"/>
      <c r="E237" s="224"/>
      <c r="F237" s="224"/>
      <c r="G237" s="224"/>
      <c r="H237" s="224"/>
      <c r="I237" s="224"/>
      <c r="J237" s="117"/>
      <c r="K237" s="129"/>
      <c r="L237" s="223"/>
    </row>
    <row r="238" spans="1:12" ht="15.5" x14ac:dyDescent="0.35">
      <c r="A238" s="361">
        <f>Master!$B$38</f>
        <v>0</v>
      </c>
      <c r="B238" s="362"/>
      <c r="C238" s="225"/>
      <c r="D238" s="362">
        <f>Master!$E$38</f>
        <v>0</v>
      </c>
      <c r="E238" s="362"/>
      <c r="F238" s="225"/>
      <c r="G238" s="70">
        <f>Master!$G$38</f>
        <v>0</v>
      </c>
      <c r="H238" s="222"/>
      <c r="I238" s="222"/>
      <c r="J238" s="117"/>
      <c r="K238" s="129"/>
      <c r="L238" s="223"/>
    </row>
    <row r="239" spans="1:12" ht="15.5" x14ac:dyDescent="0.35">
      <c r="A239" s="226" t="s">
        <v>34</v>
      </c>
      <c r="B239" s="227"/>
      <c r="C239" s="228"/>
      <c r="D239" s="229" t="s">
        <v>35</v>
      </c>
      <c r="E239" s="228"/>
      <c r="F239" s="230"/>
      <c r="G239" s="229" t="s">
        <v>36</v>
      </c>
      <c r="H239" s="230"/>
      <c r="I239" s="230"/>
      <c r="J239" s="231"/>
      <c r="K239" s="232"/>
      <c r="L239" s="233"/>
    </row>
    <row r="240" spans="1:12" x14ac:dyDescent="0.35">
      <c r="A240" s="187"/>
      <c r="B240" s="189"/>
      <c r="C240" s="189"/>
      <c r="D240" s="189"/>
    </row>
    <row r="241" spans="1:4" x14ac:dyDescent="0.35">
      <c r="A241" s="187"/>
      <c r="B241" s="188"/>
      <c r="C241" s="188"/>
      <c r="D241" s="189"/>
    </row>
    <row r="242" spans="1:4" x14ac:dyDescent="0.35">
      <c r="A242" s="187"/>
      <c r="B242" s="188"/>
      <c r="C242" s="188"/>
      <c r="D242" s="189"/>
    </row>
    <row r="243" spans="1:4" x14ac:dyDescent="0.35">
      <c r="A243" s="187"/>
      <c r="B243" s="188"/>
      <c r="C243" s="188"/>
      <c r="D243" s="189"/>
    </row>
    <row r="244" spans="1:4" x14ac:dyDescent="0.35">
      <c r="A244" s="187"/>
      <c r="B244" s="188"/>
      <c r="C244" s="188"/>
      <c r="D244" s="189"/>
    </row>
    <row r="245" spans="1:4" x14ac:dyDescent="0.35">
      <c r="A245" s="187"/>
      <c r="B245" s="188"/>
      <c r="C245" s="188"/>
      <c r="D245" s="189"/>
    </row>
    <row r="246" spans="1:4" x14ac:dyDescent="0.35">
      <c r="A246" s="187"/>
      <c r="B246" s="189"/>
      <c r="C246" s="189"/>
      <c r="D246" s="189"/>
    </row>
    <row r="247" spans="1:4" x14ac:dyDescent="0.35">
      <c r="A247" s="187"/>
      <c r="B247" s="189"/>
      <c r="C247" s="189"/>
    </row>
    <row r="248" spans="1:4" x14ac:dyDescent="0.35">
      <c r="A248" s="187"/>
      <c r="B248" s="189"/>
      <c r="C248" s="189"/>
    </row>
    <row r="249" spans="1:4" x14ac:dyDescent="0.35">
      <c r="A249" s="187"/>
      <c r="B249" s="189"/>
      <c r="C249" s="189"/>
    </row>
    <row r="250" spans="1:4" x14ac:dyDescent="0.35">
      <c r="A250" s="187"/>
      <c r="B250" s="188"/>
      <c r="C250" s="189"/>
    </row>
    <row r="251" spans="1:4" x14ac:dyDescent="0.35">
      <c r="A251" s="187"/>
      <c r="B251" s="188"/>
      <c r="C251" s="189"/>
    </row>
    <row r="252" spans="1:4" x14ac:dyDescent="0.35">
      <c r="A252" s="187"/>
      <c r="B252" s="188"/>
      <c r="C252" s="189"/>
    </row>
    <row r="253" spans="1:4" x14ac:dyDescent="0.35">
      <c r="A253" s="187"/>
      <c r="B253" s="188"/>
      <c r="C253" s="189"/>
    </row>
    <row r="254" spans="1:4" x14ac:dyDescent="0.35">
      <c r="A254" s="187"/>
      <c r="B254" s="188"/>
      <c r="C254" s="189"/>
    </row>
    <row r="255" spans="1:4" x14ac:dyDescent="0.35">
      <c r="A255" s="187"/>
      <c r="B255" s="188"/>
      <c r="C255" s="189"/>
    </row>
    <row r="256" spans="1:4" x14ac:dyDescent="0.35">
      <c r="A256" s="173"/>
      <c r="B256" s="189"/>
      <c r="C256" s="189"/>
    </row>
    <row r="257" spans="1:3" x14ac:dyDescent="0.35">
      <c r="A257" s="77"/>
      <c r="B257" s="78"/>
      <c r="C257" s="78"/>
    </row>
    <row r="258" spans="1:3" x14ac:dyDescent="0.35">
      <c r="A258" s="187"/>
      <c r="B258" s="188"/>
      <c r="C258" s="189"/>
    </row>
    <row r="259" spans="1:3" x14ac:dyDescent="0.35">
      <c r="A259" s="187"/>
      <c r="B259" s="188"/>
      <c r="C259" s="189"/>
    </row>
    <row r="260" spans="1:3" x14ac:dyDescent="0.35">
      <c r="A260" s="187"/>
      <c r="B260" s="188"/>
      <c r="C260" s="189"/>
    </row>
    <row r="261" spans="1:3" x14ac:dyDescent="0.35">
      <c r="A261" s="187"/>
      <c r="B261" s="188"/>
      <c r="C261" s="189"/>
    </row>
    <row r="262" spans="1:3" x14ac:dyDescent="0.35">
      <c r="A262" s="187"/>
      <c r="B262" s="188"/>
      <c r="C262" s="189"/>
    </row>
    <row r="263" spans="1:3" x14ac:dyDescent="0.35">
      <c r="A263" s="187"/>
      <c r="B263" s="188"/>
      <c r="C263" s="189"/>
    </row>
    <row r="264" spans="1:3" x14ac:dyDescent="0.35">
      <c r="A264" s="79"/>
      <c r="B264" s="188"/>
      <c r="C264" s="188"/>
    </row>
    <row r="265" spans="1:3" x14ac:dyDescent="0.35">
      <c r="A265" s="77"/>
      <c r="B265" s="78"/>
      <c r="C265" s="78"/>
    </row>
    <row r="266" spans="1:3" x14ac:dyDescent="0.35">
      <c r="A266" s="187"/>
      <c r="B266" s="188"/>
      <c r="C266" s="189"/>
    </row>
    <row r="267" spans="1:3" x14ac:dyDescent="0.35">
      <c r="A267" s="187"/>
      <c r="B267" s="188"/>
      <c r="C267" s="189"/>
    </row>
    <row r="268" spans="1:3" x14ac:dyDescent="0.35">
      <c r="A268" s="187"/>
      <c r="B268" s="188"/>
      <c r="C268" s="189"/>
    </row>
    <row r="269" spans="1:3" x14ac:dyDescent="0.35">
      <c r="A269" s="187"/>
      <c r="B269" s="188"/>
      <c r="C269" s="189"/>
    </row>
    <row r="270" spans="1:3" x14ac:dyDescent="0.35">
      <c r="A270" s="187"/>
      <c r="B270" s="188"/>
      <c r="C270" s="189"/>
    </row>
    <row r="271" spans="1:3" x14ac:dyDescent="0.35">
      <c r="A271" s="187"/>
      <c r="B271" s="188"/>
      <c r="C271" s="189"/>
    </row>
    <row r="272" spans="1:3" x14ac:dyDescent="0.35">
      <c r="A272" s="77"/>
      <c r="B272" s="189"/>
      <c r="C272" s="189"/>
    </row>
    <row r="273" spans="1:3" x14ac:dyDescent="0.35">
      <c r="A273" s="77"/>
      <c r="B273" s="78"/>
      <c r="C273" s="78"/>
    </row>
    <row r="274" spans="1:3" x14ac:dyDescent="0.35">
      <c r="A274" s="187"/>
      <c r="B274" s="188"/>
      <c r="C274" s="189"/>
    </row>
    <row r="275" spans="1:3" x14ac:dyDescent="0.35">
      <c r="A275" s="187"/>
      <c r="B275" s="188"/>
      <c r="C275" s="189"/>
    </row>
    <row r="276" spans="1:3" x14ac:dyDescent="0.35">
      <c r="A276" s="77"/>
      <c r="B276" s="189"/>
      <c r="C276" s="189"/>
    </row>
    <row r="277" spans="1:3" x14ac:dyDescent="0.35">
      <c r="A277" s="77"/>
      <c r="B277" s="78"/>
      <c r="C277" s="78"/>
    </row>
    <row r="278" spans="1:3" x14ac:dyDescent="0.35">
      <c r="A278" s="187"/>
      <c r="B278" s="188"/>
      <c r="C278" s="189"/>
    </row>
    <row r="279" spans="1:3" x14ac:dyDescent="0.35">
      <c r="A279" s="187"/>
      <c r="B279" s="188"/>
      <c r="C279" s="189"/>
    </row>
    <row r="280" spans="1:3" x14ac:dyDescent="0.35">
      <c r="A280" s="187"/>
      <c r="B280" s="188"/>
      <c r="C280" s="189"/>
    </row>
    <row r="281" spans="1:3" x14ac:dyDescent="0.35">
      <c r="A281" s="187"/>
      <c r="B281" s="188"/>
      <c r="C281" s="189"/>
    </row>
    <row r="282" spans="1:3" x14ac:dyDescent="0.35">
      <c r="A282" s="187"/>
      <c r="B282" s="188"/>
      <c r="C282" s="189"/>
    </row>
    <row r="283" spans="1:3" x14ac:dyDescent="0.35">
      <c r="A283" s="187"/>
      <c r="B283" s="188"/>
      <c r="C283" s="188"/>
    </row>
    <row r="284" spans="1:3" x14ac:dyDescent="0.35">
      <c r="A284" s="80"/>
      <c r="B284" s="119"/>
      <c r="C284" s="78"/>
    </row>
    <row r="285" spans="1:3" x14ac:dyDescent="0.35">
      <c r="A285" s="80"/>
      <c r="B285" s="78"/>
      <c r="C285" s="78"/>
    </row>
    <row r="286" spans="1:3" x14ac:dyDescent="0.35">
      <c r="A286" s="187"/>
      <c r="B286" s="188"/>
      <c r="C286" s="189"/>
    </row>
    <row r="287" spans="1:3" x14ac:dyDescent="0.35">
      <c r="A287" s="187"/>
      <c r="B287" s="188"/>
      <c r="C287" s="189"/>
    </row>
    <row r="288" spans="1:3" x14ac:dyDescent="0.35">
      <c r="A288" s="187"/>
      <c r="B288" s="189"/>
      <c r="C288" s="189"/>
    </row>
    <row r="289" spans="1:3" x14ac:dyDescent="0.35">
      <c r="A289" s="187"/>
      <c r="B289" s="188"/>
      <c r="C289" s="189"/>
    </row>
    <row r="290" spans="1:3" x14ac:dyDescent="0.35">
      <c r="A290" s="187"/>
      <c r="B290" s="188"/>
      <c r="C290" s="189"/>
    </row>
    <row r="291" spans="1:3" x14ac:dyDescent="0.35">
      <c r="A291" s="187"/>
      <c r="B291" s="188"/>
      <c r="C291" s="189"/>
    </row>
    <row r="292" spans="1:3" x14ac:dyDescent="0.35">
      <c r="A292" s="187"/>
      <c r="B292" s="189"/>
      <c r="C292" s="189"/>
    </row>
    <row r="293" spans="1:3" x14ac:dyDescent="0.35">
      <c r="A293" s="187"/>
      <c r="B293" s="189"/>
      <c r="C293" s="189"/>
    </row>
    <row r="294" spans="1:3" x14ac:dyDescent="0.35">
      <c r="A294" s="187"/>
      <c r="B294" s="189"/>
      <c r="C294" s="189"/>
    </row>
    <row r="295" spans="1:3" x14ac:dyDescent="0.35">
      <c r="A295" s="187"/>
      <c r="B295" s="189"/>
      <c r="C295" s="189"/>
    </row>
    <row r="296" spans="1:3" x14ac:dyDescent="0.35">
      <c r="A296" s="187"/>
      <c r="B296" s="188"/>
      <c r="C296" s="189"/>
    </row>
    <row r="297" spans="1:3" x14ac:dyDescent="0.35">
      <c r="A297" s="187"/>
      <c r="B297" s="188"/>
      <c r="C297" s="189"/>
    </row>
    <row r="298" spans="1:3" x14ac:dyDescent="0.35">
      <c r="A298" s="187"/>
      <c r="B298" s="188"/>
      <c r="C298" s="189"/>
    </row>
    <row r="299" spans="1:3" x14ac:dyDescent="0.35">
      <c r="A299" s="187"/>
      <c r="B299" s="188"/>
      <c r="C299" s="189"/>
    </row>
    <row r="300" spans="1:3" x14ac:dyDescent="0.35">
      <c r="A300" s="187"/>
      <c r="B300" s="189"/>
      <c r="C300" s="189"/>
    </row>
    <row r="301" spans="1:3" x14ac:dyDescent="0.35">
      <c r="A301" s="187"/>
      <c r="B301" s="189"/>
      <c r="C301" s="189"/>
    </row>
    <row r="302" spans="1:3" x14ac:dyDescent="0.35">
      <c r="A302" s="187"/>
      <c r="B302" s="189"/>
      <c r="C302" s="189"/>
    </row>
    <row r="303" spans="1:3" x14ac:dyDescent="0.35">
      <c r="A303" s="187"/>
      <c r="B303" s="188"/>
      <c r="C303" s="189"/>
    </row>
    <row r="304" spans="1:3" x14ac:dyDescent="0.35">
      <c r="A304" s="187"/>
      <c r="B304" s="189"/>
      <c r="C304" s="189"/>
    </row>
    <row r="305" spans="1:3" x14ac:dyDescent="0.35">
      <c r="A305" s="82"/>
      <c r="B305" s="120"/>
      <c r="C305" s="83"/>
    </row>
    <row r="306" spans="1:3" x14ac:dyDescent="0.35">
      <c r="A306" s="187"/>
      <c r="B306" s="189"/>
      <c r="C306" s="189"/>
    </row>
    <row r="307" spans="1:3" x14ac:dyDescent="0.35">
      <c r="A307" s="187"/>
      <c r="B307" s="188"/>
      <c r="C307" s="189"/>
    </row>
    <row r="308" spans="1:3" x14ac:dyDescent="0.35">
      <c r="A308" s="81"/>
      <c r="B308" s="121"/>
    </row>
    <row r="309" spans="1:3" x14ac:dyDescent="0.35">
      <c r="A309" s="77"/>
      <c r="B309" s="121"/>
    </row>
    <row r="310" spans="1:3" x14ac:dyDescent="0.35">
      <c r="A310" s="81"/>
      <c r="B310" s="189"/>
    </row>
    <row r="311" spans="1:3" x14ac:dyDescent="0.35">
      <c r="A311" s="81"/>
      <c r="B311" s="189"/>
    </row>
    <row r="312" spans="1:3" x14ac:dyDescent="0.35">
      <c r="A312" s="77"/>
      <c r="B312" s="121"/>
    </row>
  </sheetData>
  <sheetProtection algorithmName="SHA-512" hashValue="E1HRVRh/qddlyBnwryraKZovbYRBLsU33HDXhD6L9jy3FEY4hZFLFE7iv+1aCL0wy7IYUN9vwaZIrI5IgPMHOw==" saltValue="ZwC6bZeDo3DO7P3by7xMrw==" spinCount="100000" sheet="1" formatCells="0" formatColumns="0" formatRows="0"/>
  <sortState xmlns:xlrd2="http://schemas.microsoft.com/office/spreadsheetml/2017/richdata2" ref="A217:L223">
    <sortCondition ref="B217:B223"/>
  </sortState>
  <mergeCells count="14">
    <mergeCell ref="A238:B238"/>
    <mergeCell ref="D238:E238"/>
    <mergeCell ref="C1:E1"/>
    <mergeCell ref="F1:I1"/>
    <mergeCell ref="C2:E2"/>
    <mergeCell ref="F2:I2"/>
    <mergeCell ref="C3:E3"/>
    <mergeCell ref="F3:I3"/>
    <mergeCell ref="C4:E4"/>
    <mergeCell ref="C5:E5"/>
    <mergeCell ref="C6:E6"/>
    <mergeCell ref="C7:E7"/>
    <mergeCell ref="C8:E8"/>
    <mergeCell ref="A234:L234"/>
  </mergeCells>
  <conditionalFormatting sqref="K20">
    <cfRule type="cellIs" dxfId="74" priority="14" operator="greaterThan">
      <formula>K21</formula>
    </cfRule>
  </conditionalFormatting>
  <conditionalFormatting sqref="K28">
    <cfRule type="cellIs" dxfId="73" priority="13" operator="greaterThan">
      <formula>K29</formula>
    </cfRule>
  </conditionalFormatting>
  <conditionalFormatting sqref="K38">
    <cfRule type="cellIs" dxfId="72" priority="12" operator="greaterThan">
      <formula>K39</formula>
    </cfRule>
  </conditionalFormatting>
  <conditionalFormatting sqref="K98">
    <cfRule type="cellIs" dxfId="71" priority="11" operator="greaterThan">
      <formula>K99</formula>
    </cfRule>
  </conditionalFormatting>
  <conditionalFormatting sqref="K105">
    <cfRule type="cellIs" dxfId="70" priority="10" operator="greaterThan">
      <formula>$K$106</formula>
    </cfRule>
  </conditionalFormatting>
  <conditionalFormatting sqref="K215">
    <cfRule type="cellIs" dxfId="69" priority="9" operator="greaterThan">
      <formula>K216</formula>
    </cfRule>
  </conditionalFormatting>
  <conditionalFormatting sqref="K123">
    <cfRule type="cellIs" dxfId="68" priority="8" operator="greaterThan">
      <formula>$K$124</formula>
    </cfRule>
  </conditionalFormatting>
  <conditionalFormatting sqref="K164">
    <cfRule type="cellIs" dxfId="67" priority="7" operator="greaterThan">
      <formula>K165</formula>
    </cfRule>
  </conditionalFormatting>
  <conditionalFormatting sqref="K230">
    <cfRule type="cellIs" dxfId="66" priority="6" operator="greaterThan">
      <formula>K231</formula>
    </cfRule>
  </conditionalFormatting>
  <conditionalFormatting sqref="K173">
    <cfRule type="cellIs" dxfId="65" priority="5" operator="greaterThan">
      <formula>$K$106</formula>
    </cfRule>
  </conditionalFormatting>
  <conditionalFormatting sqref="K181">
    <cfRule type="cellIs" dxfId="64" priority="4" operator="greaterThan">
      <formula>K182</formula>
    </cfRule>
  </conditionalFormatting>
  <conditionalFormatting sqref="K188">
    <cfRule type="cellIs" dxfId="63" priority="3" operator="greaterThan">
      <formula>K189</formula>
    </cfRule>
  </conditionalFormatting>
  <conditionalFormatting sqref="K196">
    <cfRule type="cellIs" dxfId="62" priority="2" operator="greaterThan">
      <formula>K197</formula>
    </cfRule>
  </conditionalFormatting>
  <conditionalFormatting sqref="K204">
    <cfRule type="cellIs" dxfId="61" priority="1" operator="greaterThan">
      <formula>K205</formula>
    </cfRule>
  </conditionalFormatting>
  <dataValidations disablePrompts="1" count="1">
    <dataValidation type="custom" allowBlank="1" showInputMessage="1" showErrorMessage="1" error="Amount Due must be equal or lesser than Unpaid Earnings. If a Funding Amount is added to this Cost Center, Amount Due must be the lesser amount between Unpaid Earnings and Prorated Share. " sqref="K23:K26 K15:K18 K42:K50 K89:K96 K81:K87 K31:K36 K101:K103 K167:K171 K108:K121 K218:K228 K210:K213 K52:K79 K126:K162 K191:K194 K176:K179 K199:K202 K184:K186" xr:uid="{00000000-0002-0000-0600-000000000000}">
      <formula1>IF(K15&lt;=MIN(I15,J15), TRUE, FALSE)</formula1>
    </dataValidation>
  </dataValidations>
  <hyperlinks>
    <hyperlink ref="L1" location="Master!A1" display="(Return to Master Tab)" xr:uid="{00000000-0004-0000-0600-000000000000}"/>
  </hyperlinks>
  <pageMargins left="0.7" right="0.7" top="0.75" bottom="0.75" header="0.3" footer="0.3"/>
  <pageSetup scale="41" orientation="portrait" horizont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A1:W141"/>
  <sheetViews>
    <sheetView showGridLines="0" showZeros="0" zoomScaleNormal="100" workbookViewId="0">
      <pane xSplit="6" ySplit="12" topLeftCell="J88" activePane="bottomRight" state="frozen"/>
      <selection pane="topRight" activeCell="G1" sqref="G1"/>
      <selection pane="bottomLeft" activeCell="A13" sqref="A13"/>
      <selection pane="bottomRight" activeCell="B6" sqref="B6"/>
    </sheetView>
  </sheetViews>
  <sheetFormatPr defaultColWidth="9.08984375" defaultRowHeight="14.5" x14ac:dyDescent="0.35"/>
  <cols>
    <col min="1" max="1" width="8" style="35" customWidth="1"/>
    <col min="2" max="2" width="37.7265625" style="35" customWidth="1"/>
    <col min="3" max="3" width="17" style="40" customWidth="1"/>
    <col min="4" max="4" width="12" style="40" customWidth="1"/>
    <col min="5" max="5" width="16.08984375" style="35" bestFit="1" customWidth="1"/>
    <col min="6" max="6" width="12.08984375" style="35" bestFit="1" customWidth="1"/>
    <col min="7" max="7" width="16.08984375" style="35" customWidth="1"/>
    <col min="8" max="8" width="12" style="35" customWidth="1"/>
    <col min="9" max="9" width="13.6328125" style="35" customWidth="1"/>
    <col min="10" max="10" width="12.6328125" style="35" customWidth="1"/>
    <col min="11" max="11" width="13.7265625" style="35" customWidth="1"/>
    <col min="12" max="16" width="13.7265625" style="182" customWidth="1"/>
    <col min="17" max="17" width="15.08984375" style="35" customWidth="1"/>
    <col min="18" max="18" width="13.6328125" style="35" customWidth="1"/>
    <col min="19" max="19" width="35.6328125" style="35" bestFit="1" customWidth="1"/>
    <col min="20" max="16384" width="9.08984375" style="35"/>
  </cols>
  <sheetData>
    <row r="1" spans="1:20" x14ac:dyDescent="0.35">
      <c r="A1" s="33" t="str">
        <f>Master!A3</f>
        <v xml:space="preserve">a. </v>
      </c>
      <c r="B1" s="33" t="str">
        <f>Master!B3</f>
        <v>Agency Name:</v>
      </c>
      <c r="C1" s="372">
        <f>Master!C3</f>
        <v>0</v>
      </c>
      <c r="D1" s="372"/>
      <c r="E1" s="372"/>
      <c r="F1" s="372"/>
      <c r="G1" s="373" t="s">
        <v>142</v>
      </c>
      <c r="H1" s="373"/>
      <c r="I1" s="373"/>
      <c r="J1" s="373"/>
      <c r="K1" s="34"/>
      <c r="L1" s="34"/>
      <c r="M1" s="34"/>
      <c r="N1" s="34"/>
      <c r="O1" s="34"/>
      <c r="P1" s="34"/>
      <c r="Q1" s="36" t="s">
        <v>39</v>
      </c>
    </row>
    <row r="2" spans="1:20" x14ac:dyDescent="0.35">
      <c r="A2" s="33" t="str">
        <f>Master!A4</f>
        <v xml:space="preserve">b. </v>
      </c>
      <c r="B2" s="33" t="str">
        <f>Master!B4</f>
        <v>Contract No.:</v>
      </c>
      <c r="C2" s="374">
        <f>Master!C4</f>
        <v>0</v>
      </c>
      <c r="D2" s="374"/>
      <c r="E2" s="374"/>
      <c r="F2" s="374"/>
      <c r="G2" s="373" t="s">
        <v>40</v>
      </c>
      <c r="H2" s="373"/>
      <c r="I2" s="373"/>
      <c r="J2" s="373"/>
      <c r="Q2" s="303">
        <f>Master!$G$1</f>
        <v>44176</v>
      </c>
    </row>
    <row r="3" spans="1:20" x14ac:dyDescent="0.35">
      <c r="A3" s="33" t="str">
        <f>Master!A5</f>
        <v xml:space="preserve">c. </v>
      </c>
      <c r="B3" s="33" t="str">
        <f>Master!B5</f>
        <v>Month/Year of :</v>
      </c>
      <c r="C3" s="375">
        <f>Master!C5</f>
        <v>0</v>
      </c>
      <c r="D3" s="375"/>
      <c r="E3" s="375"/>
      <c r="F3" s="375"/>
      <c r="I3" s="38"/>
      <c r="Q3" s="37" t="str">
        <f>Master!$G$2</f>
        <v>Version: 3.4.47</v>
      </c>
    </row>
    <row r="4" spans="1:20" x14ac:dyDescent="0.35">
      <c r="A4" s="33" t="str">
        <f>Master!A6</f>
        <v xml:space="preserve">d.  </v>
      </c>
      <c r="B4" s="33" t="str">
        <f>Master!B6</f>
        <v># months in the contract:</v>
      </c>
      <c r="C4" s="374">
        <f>Master!C6</f>
        <v>0</v>
      </c>
      <c r="D4" s="374"/>
      <c r="E4" s="374"/>
      <c r="F4" s="374"/>
      <c r="I4" s="38"/>
    </row>
    <row r="5" spans="1:20" x14ac:dyDescent="0.35">
      <c r="A5" s="33" t="str">
        <f>Master!A7</f>
        <v>e.</v>
      </c>
      <c r="B5" s="33" t="str">
        <f>Master!B7</f>
        <v># months remaining (including month in c.):</v>
      </c>
      <c r="C5" s="374">
        <f>Master!C7</f>
        <v>0</v>
      </c>
      <c r="D5" s="374"/>
      <c r="E5" s="374"/>
      <c r="F5" s="374"/>
    </row>
    <row r="6" spans="1:20" x14ac:dyDescent="0.35">
      <c r="A6" s="33" t="str">
        <f>Master!A8</f>
        <v xml:space="preserve">f.  </v>
      </c>
      <c r="B6" s="33" t="str">
        <f>Master!B8</f>
        <v># months incurred (including month in c.):</v>
      </c>
      <c r="C6" s="374">
        <f>Master!C8</f>
        <v>0</v>
      </c>
      <c r="D6" s="374"/>
      <c r="E6" s="374"/>
      <c r="F6" s="374"/>
    </row>
    <row r="7" spans="1:20" x14ac:dyDescent="0.35">
      <c r="A7" s="33" t="str">
        <f>Master!A9</f>
        <v xml:space="preserve">g.  </v>
      </c>
      <c r="B7" s="33" t="str">
        <f>Master!B9</f>
        <v>Federal ID:</v>
      </c>
      <c r="C7" s="374">
        <f>Master!C9</f>
        <v>0</v>
      </c>
      <c r="D7" s="374"/>
      <c r="E7" s="374"/>
      <c r="F7" s="374"/>
    </row>
    <row r="8" spans="1:20" x14ac:dyDescent="0.35">
      <c r="A8" s="33" t="str">
        <f>Master!A10</f>
        <v>h.</v>
      </c>
      <c r="B8" s="33" t="str">
        <f>Master!B10</f>
        <v>Address:</v>
      </c>
      <c r="C8" s="374">
        <f>Master!C10</f>
        <v>0</v>
      </c>
      <c r="D8" s="374"/>
      <c r="E8" s="374"/>
      <c r="F8" s="374"/>
      <c r="G8" s="39"/>
      <c r="H8" s="39"/>
      <c r="I8" s="39"/>
      <c r="J8" s="39"/>
    </row>
    <row r="9" spans="1:20" x14ac:dyDescent="0.35">
      <c r="K9" s="379" t="s">
        <v>143</v>
      </c>
      <c r="L9" s="374"/>
      <c r="M9" s="374"/>
      <c r="N9" s="374"/>
      <c r="O9" s="374"/>
      <c r="P9" s="380"/>
      <c r="Q9" s="41" t="s">
        <v>42</v>
      </c>
    </row>
    <row r="10" spans="1:20" ht="52" x14ac:dyDescent="0.35">
      <c r="A10" s="42" t="s">
        <v>165</v>
      </c>
      <c r="B10" s="42" t="s">
        <v>163</v>
      </c>
      <c r="C10" s="42" t="s">
        <v>44</v>
      </c>
      <c r="D10" s="42" t="s">
        <v>45</v>
      </c>
      <c r="E10" s="42" t="s">
        <v>46</v>
      </c>
      <c r="F10" s="42" t="s">
        <v>47</v>
      </c>
      <c r="G10" s="43" t="s">
        <v>48</v>
      </c>
      <c r="H10" s="43" t="s">
        <v>49</v>
      </c>
      <c r="I10" s="43" t="s">
        <v>50</v>
      </c>
      <c r="J10" s="42" t="s">
        <v>51</v>
      </c>
      <c r="K10" s="42" t="s">
        <v>468</v>
      </c>
      <c r="L10" s="183" t="s">
        <v>469</v>
      </c>
      <c r="M10" s="183" t="s">
        <v>456</v>
      </c>
      <c r="N10" s="183" t="s">
        <v>470</v>
      </c>
      <c r="O10" s="183" t="s">
        <v>462</v>
      </c>
      <c r="P10" s="183" t="s">
        <v>462</v>
      </c>
      <c r="Q10" s="42" t="s">
        <v>54</v>
      </c>
    </row>
    <row r="11" spans="1:20" x14ac:dyDescent="0.35">
      <c r="A11" s="44"/>
      <c r="B11" s="44"/>
      <c r="C11" s="44"/>
      <c r="D11" s="44"/>
      <c r="E11" s="44"/>
      <c r="F11" s="44"/>
      <c r="G11" s="45" t="s">
        <v>56</v>
      </c>
      <c r="H11" s="45"/>
      <c r="I11" s="45"/>
      <c r="J11" s="46"/>
      <c r="K11" s="46" t="s">
        <v>408</v>
      </c>
      <c r="L11" s="46" t="s">
        <v>409</v>
      </c>
      <c r="M11" s="46" t="s">
        <v>365</v>
      </c>
      <c r="N11" s="46" t="s">
        <v>386</v>
      </c>
      <c r="O11" s="46" t="s">
        <v>387</v>
      </c>
      <c r="P11" s="46" t="s">
        <v>406</v>
      </c>
      <c r="Q11" s="46" t="s">
        <v>144</v>
      </c>
    </row>
    <row r="12" spans="1:20" x14ac:dyDescent="0.35">
      <c r="A12" s="47" t="s">
        <v>59</v>
      </c>
      <c r="B12" s="47" t="s">
        <v>60</v>
      </c>
      <c r="C12" s="47" t="s">
        <v>61</v>
      </c>
      <c r="D12" s="47" t="s">
        <v>62</v>
      </c>
      <c r="E12" s="47" t="s">
        <v>63</v>
      </c>
      <c r="F12" s="47" t="s">
        <v>64</v>
      </c>
      <c r="G12" s="47" t="s">
        <v>65</v>
      </c>
      <c r="H12" s="47" t="s">
        <v>66</v>
      </c>
      <c r="I12" s="47" t="s">
        <v>67</v>
      </c>
      <c r="J12" s="47" t="s">
        <v>68</v>
      </c>
      <c r="K12" s="47" t="s">
        <v>69</v>
      </c>
      <c r="L12" s="47" t="s">
        <v>70</v>
      </c>
      <c r="M12" s="47" t="s">
        <v>71</v>
      </c>
      <c r="N12" s="47" t="s">
        <v>72</v>
      </c>
      <c r="O12" s="47" t="s">
        <v>73</v>
      </c>
      <c r="P12" s="47" t="s">
        <v>74</v>
      </c>
      <c r="Q12" s="47" t="s">
        <v>158</v>
      </c>
    </row>
    <row r="13" spans="1:20" ht="18.5" customHeight="1" x14ac:dyDescent="0.35">
      <c r="A13" s="48"/>
      <c r="B13" s="48"/>
      <c r="C13" s="48"/>
      <c r="D13" s="48"/>
      <c r="E13" s="48"/>
      <c r="F13" s="48"/>
      <c r="G13" s="48"/>
      <c r="H13" s="48"/>
      <c r="I13" s="48"/>
      <c r="J13" s="48"/>
      <c r="K13" s="48"/>
      <c r="L13" s="48"/>
      <c r="M13" s="48"/>
      <c r="N13" s="48"/>
      <c r="O13" s="48"/>
      <c r="P13" s="48"/>
      <c r="Q13" s="48"/>
    </row>
    <row r="14" spans="1:20" ht="15.75" customHeight="1" x14ac:dyDescent="0.35">
      <c r="A14" s="48"/>
      <c r="B14" s="137" t="s">
        <v>75</v>
      </c>
      <c r="C14" s="48"/>
      <c r="D14" s="48"/>
      <c r="E14" s="48"/>
      <c r="F14" s="48"/>
      <c r="G14" s="48"/>
      <c r="H14" s="48"/>
      <c r="I14" s="48"/>
      <c r="J14" s="48"/>
      <c r="K14" s="48"/>
      <c r="L14" s="48"/>
      <c r="M14" s="48"/>
      <c r="N14" s="48"/>
      <c r="O14" s="48"/>
      <c r="P14" s="48"/>
      <c r="Q14" s="48"/>
    </row>
    <row r="15" spans="1:20" ht="15.75" customHeight="1" x14ac:dyDescent="0.35">
      <c r="A15" s="51">
        <v>18</v>
      </c>
      <c r="B15" s="59" t="s">
        <v>76</v>
      </c>
      <c r="C15" s="53" t="s">
        <v>77</v>
      </c>
      <c r="D15" s="53" t="s">
        <v>78</v>
      </c>
      <c r="E15" s="53" t="s">
        <v>79</v>
      </c>
      <c r="F15" s="54" t="s">
        <v>79</v>
      </c>
      <c r="G15" s="55"/>
      <c r="H15" s="55"/>
      <c r="I15" s="55"/>
      <c r="J15" s="56">
        <f t="shared" ref="J15:J23" si="0">SUM(H15:I15)</f>
        <v>0</v>
      </c>
      <c r="K15" s="55"/>
      <c r="L15" s="57"/>
      <c r="M15" s="55"/>
      <c r="N15" s="57"/>
      <c r="O15" s="57"/>
      <c r="P15" s="57"/>
      <c r="Q15" s="163">
        <f>G15-SUM(J15:P15)</f>
        <v>0</v>
      </c>
      <c r="R15" s="138"/>
      <c r="S15" s="139"/>
      <c r="T15" s="140"/>
    </row>
    <row r="16" spans="1:20" x14ac:dyDescent="0.35">
      <c r="A16" s="51">
        <v>19</v>
      </c>
      <c r="B16" s="59" t="s">
        <v>80</v>
      </c>
      <c r="C16" s="53" t="s">
        <v>77</v>
      </c>
      <c r="D16" s="53" t="s">
        <v>78</v>
      </c>
      <c r="E16" s="53" t="s">
        <v>79</v>
      </c>
      <c r="F16" s="54" t="s">
        <v>79</v>
      </c>
      <c r="G16" s="55"/>
      <c r="H16" s="55"/>
      <c r="I16" s="55"/>
      <c r="J16" s="56">
        <f t="shared" si="0"/>
        <v>0</v>
      </c>
      <c r="K16" s="55"/>
      <c r="L16" s="57"/>
      <c r="M16" s="55"/>
      <c r="N16" s="57"/>
      <c r="O16" s="57"/>
      <c r="P16" s="57"/>
      <c r="Q16" s="163">
        <f t="shared" ref="Q16:Q23" si="1">G16-SUM(J16:P16)</f>
        <v>0</v>
      </c>
      <c r="R16" s="138"/>
      <c r="S16" s="139"/>
      <c r="T16" s="140"/>
    </row>
    <row r="17" spans="1:20" x14ac:dyDescent="0.35">
      <c r="A17" s="51">
        <v>20</v>
      </c>
      <c r="B17" s="59" t="s">
        <v>81</v>
      </c>
      <c r="C17" s="53" t="s">
        <v>77</v>
      </c>
      <c r="D17" s="53" t="s">
        <v>78</v>
      </c>
      <c r="E17" s="53" t="s">
        <v>79</v>
      </c>
      <c r="F17" s="54" t="s">
        <v>79</v>
      </c>
      <c r="G17" s="55"/>
      <c r="H17" s="55"/>
      <c r="I17" s="55"/>
      <c r="J17" s="56">
        <f t="shared" si="0"/>
        <v>0</v>
      </c>
      <c r="K17" s="57"/>
      <c r="L17" s="57"/>
      <c r="M17" s="55"/>
      <c r="N17" s="57"/>
      <c r="O17" s="57"/>
      <c r="P17" s="57"/>
      <c r="Q17" s="163">
        <f t="shared" si="1"/>
        <v>0</v>
      </c>
      <c r="R17" s="138"/>
      <c r="S17" s="139"/>
      <c r="T17" s="140"/>
    </row>
    <row r="18" spans="1:20" x14ac:dyDescent="0.35">
      <c r="A18" s="51">
        <v>21</v>
      </c>
      <c r="B18" s="59" t="s">
        <v>82</v>
      </c>
      <c r="C18" s="53" t="s">
        <v>77</v>
      </c>
      <c r="D18" s="53" t="s">
        <v>78</v>
      </c>
      <c r="E18" s="53" t="s">
        <v>79</v>
      </c>
      <c r="F18" s="54" t="s">
        <v>79</v>
      </c>
      <c r="G18" s="55"/>
      <c r="H18" s="55"/>
      <c r="I18" s="55"/>
      <c r="J18" s="56">
        <f t="shared" si="0"/>
        <v>0</v>
      </c>
      <c r="K18" s="57"/>
      <c r="L18" s="57"/>
      <c r="M18" s="55"/>
      <c r="N18" s="57"/>
      <c r="O18" s="57"/>
      <c r="P18" s="57"/>
      <c r="Q18" s="163">
        <f>G18-SUM(J18:P18)</f>
        <v>0</v>
      </c>
      <c r="R18" s="138"/>
      <c r="S18" s="139"/>
      <c r="T18" s="140"/>
    </row>
    <row r="19" spans="1:20" x14ac:dyDescent="0.35">
      <c r="A19" s="51">
        <v>36</v>
      </c>
      <c r="B19" s="59" t="s">
        <v>83</v>
      </c>
      <c r="C19" s="53" t="s">
        <v>77</v>
      </c>
      <c r="D19" s="53" t="s">
        <v>78</v>
      </c>
      <c r="E19" s="53" t="s">
        <v>79</v>
      </c>
      <c r="F19" s="53" t="s">
        <v>79</v>
      </c>
      <c r="G19" s="55"/>
      <c r="H19" s="55"/>
      <c r="I19" s="55"/>
      <c r="J19" s="56">
        <f t="shared" si="0"/>
        <v>0</v>
      </c>
      <c r="K19" s="57"/>
      <c r="L19" s="57"/>
      <c r="M19" s="55"/>
      <c r="N19" s="57"/>
      <c r="O19" s="57"/>
      <c r="P19" s="57"/>
      <c r="Q19" s="163">
        <f t="shared" si="1"/>
        <v>0</v>
      </c>
      <c r="R19" s="138"/>
      <c r="S19" s="139"/>
      <c r="T19" s="140"/>
    </row>
    <row r="20" spans="1:20" x14ac:dyDescent="0.35">
      <c r="A20" s="51">
        <v>37</v>
      </c>
      <c r="B20" s="59" t="s">
        <v>84</v>
      </c>
      <c r="C20" s="53" t="s">
        <v>77</v>
      </c>
      <c r="D20" s="53" t="s">
        <v>78</v>
      </c>
      <c r="E20" s="53" t="s">
        <v>79</v>
      </c>
      <c r="F20" s="53" t="s">
        <v>79</v>
      </c>
      <c r="G20" s="55"/>
      <c r="H20" s="55"/>
      <c r="I20" s="55"/>
      <c r="J20" s="56">
        <f t="shared" si="0"/>
        <v>0</v>
      </c>
      <c r="K20" s="55"/>
      <c r="L20" s="57"/>
      <c r="M20" s="55"/>
      <c r="N20" s="57"/>
      <c r="O20" s="57"/>
      <c r="P20" s="57"/>
      <c r="Q20" s="163">
        <f t="shared" si="1"/>
        <v>0</v>
      </c>
      <c r="R20" s="138"/>
      <c r="S20" s="139"/>
      <c r="T20" s="140"/>
    </row>
    <row r="21" spans="1:20" x14ac:dyDescent="0.35">
      <c r="A21" s="51">
        <v>38</v>
      </c>
      <c r="B21" s="52" t="s">
        <v>85</v>
      </c>
      <c r="C21" s="53" t="s">
        <v>77</v>
      </c>
      <c r="D21" s="53" t="s">
        <v>78</v>
      </c>
      <c r="E21" s="53" t="s">
        <v>79</v>
      </c>
      <c r="F21" s="54" t="s">
        <v>79</v>
      </c>
      <c r="G21" s="55"/>
      <c r="H21" s="55"/>
      <c r="I21" s="55"/>
      <c r="J21" s="56">
        <f t="shared" si="0"/>
        <v>0</v>
      </c>
      <c r="K21" s="57"/>
      <c r="L21" s="57"/>
      <c r="M21" s="55"/>
      <c r="N21" s="57"/>
      <c r="O21" s="57"/>
      <c r="P21" s="57"/>
      <c r="Q21" s="163">
        <f t="shared" si="1"/>
        <v>0</v>
      </c>
      <c r="R21" s="138"/>
      <c r="S21" s="139"/>
      <c r="T21" s="140"/>
    </row>
    <row r="22" spans="1:20" x14ac:dyDescent="0.35">
      <c r="A22" s="58"/>
      <c r="B22" s="165"/>
      <c r="C22" s="165"/>
      <c r="D22" s="165"/>
      <c r="E22" s="165"/>
      <c r="F22" s="165"/>
      <c r="G22" s="55"/>
      <c r="H22" s="55"/>
      <c r="I22" s="55"/>
      <c r="J22" s="56">
        <f t="shared" si="0"/>
        <v>0</v>
      </c>
      <c r="K22" s="55"/>
      <c r="L22" s="57"/>
      <c r="M22" s="57"/>
      <c r="N22" s="57"/>
      <c r="O22" s="57"/>
      <c r="P22" s="57"/>
      <c r="Q22" s="163">
        <f t="shared" si="1"/>
        <v>0</v>
      </c>
      <c r="R22" s="138"/>
      <c r="S22" s="139"/>
      <c r="T22" s="140"/>
    </row>
    <row r="23" spans="1:20" x14ac:dyDescent="0.35">
      <c r="A23" s="164"/>
      <c r="B23" s="165"/>
      <c r="C23" s="165"/>
      <c r="D23" s="165"/>
      <c r="E23" s="165"/>
      <c r="F23" s="165"/>
      <c r="G23" s="55"/>
      <c r="H23" s="55"/>
      <c r="I23" s="55"/>
      <c r="J23" s="56">
        <f t="shared" si="0"/>
        <v>0</v>
      </c>
      <c r="K23" s="55"/>
      <c r="L23" s="57"/>
      <c r="M23" s="57"/>
      <c r="N23" s="57"/>
      <c r="O23" s="57"/>
      <c r="P23" s="57"/>
      <c r="Q23" s="163">
        <f t="shared" si="1"/>
        <v>0</v>
      </c>
      <c r="R23" s="138"/>
      <c r="S23" s="139"/>
      <c r="T23" s="140"/>
    </row>
    <row r="24" spans="1:20" ht="5.25" customHeight="1" x14ac:dyDescent="0.35">
      <c r="A24" s="48"/>
      <c r="B24" s="48"/>
      <c r="C24" s="48"/>
      <c r="D24" s="48"/>
      <c r="E24" s="48"/>
      <c r="F24" s="48"/>
      <c r="G24" s="48"/>
      <c r="H24" s="48"/>
      <c r="I24" s="48"/>
      <c r="J24" s="48"/>
      <c r="K24" s="48"/>
      <c r="L24" s="48"/>
      <c r="M24" s="48"/>
      <c r="N24" s="48"/>
      <c r="O24" s="48"/>
      <c r="P24" s="48"/>
      <c r="Q24" s="48"/>
      <c r="R24" s="48"/>
      <c r="S24" s="48"/>
      <c r="T24" s="48"/>
    </row>
    <row r="25" spans="1:20" ht="5.25" customHeight="1" x14ac:dyDescent="0.35">
      <c r="A25" s="48"/>
      <c r="B25" s="48"/>
      <c r="C25" s="48"/>
      <c r="D25" s="48"/>
      <c r="E25" s="48"/>
      <c r="F25" s="48"/>
      <c r="G25" s="48"/>
      <c r="H25" s="48"/>
      <c r="I25" s="48"/>
      <c r="J25" s="48"/>
      <c r="K25" s="48"/>
      <c r="L25" s="48"/>
      <c r="M25" s="48"/>
      <c r="N25" s="48"/>
      <c r="O25" s="48"/>
      <c r="P25" s="48"/>
      <c r="Q25" s="48"/>
      <c r="R25" s="48"/>
      <c r="S25" s="48"/>
      <c r="T25" s="48"/>
    </row>
    <row r="26" spans="1:20" ht="5.25" customHeight="1" x14ac:dyDescent="0.35">
      <c r="A26" s="48"/>
      <c r="B26" s="48"/>
      <c r="C26" s="48"/>
      <c r="D26" s="48"/>
      <c r="E26" s="48"/>
      <c r="F26" s="48"/>
      <c r="G26" s="48"/>
      <c r="H26" s="48"/>
      <c r="I26" s="48"/>
      <c r="J26" s="48"/>
      <c r="K26" s="48"/>
      <c r="L26" s="48"/>
      <c r="M26" s="48"/>
      <c r="N26" s="48"/>
      <c r="O26" s="48"/>
      <c r="P26" s="48"/>
      <c r="Q26" s="48"/>
      <c r="R26" s="48"/>
      <c r="S26" s="48"/>
      <c r="T26" s="48"/>
    </row>
    <row r="27" spans="1:20" ht="15.75" customHeight="1" x14ac:dyDescent="0.35">
      <c r="A27" s="49"/>
      <c r="B27" s="50" t="s">
        <v>86</v>
      </c>
      <c r="C27" s="48"/>
      <c r="D27" s="48"/>
      <c r="E27" s="48"/>
      <c r="F27" s="48"/>
      <c r="G27" s="48"/>
      <c r="H27" s="48"/>
      <c r="I27" s="48"/>
      <c r="J27" s="48"/>
      <c r="K27" s="48"/>
      <c r="L27" s="48"/>
      <c r="M27" s="48"/>
      <c r="N27" s="48"/>
      <c r="O27" s="48"/>
      <c r="P27" s="48"/>
      <c r="Q27" s="48"/>
      <c r="R27" s="48"/>
      <c r="S27" s="48"/>
      <c r="T27" s="48"/>
    </row>
    <row r="28" spans="1:20" x14ac:dyDescent="0.35">
      <c r="A28" s="51">
        <v>29</v>
      </c>
      <c r="B28" s="59" t="s">
        <v>87</v>
      </c>
      <c r="C28" s="53" t="s">
        <v>77</v>
      </c>
      <c r="D28" s="53" t="s">
        <v>78</v>
      </c>
      <c r="E28" s="53" t="s">
        <v>88</v>
      </c>
      <c r="F28" s="54" t="s">
        <v>89</v>
      </c>
      <c r="G28" s="55"/>
      <c r="H28" s="55"/>
      <c r="I28" s="55"/>
      <c r="J28" s="56">
        <f t="shared" ref="J28:J60" si="2">SUM(H28:I28)</f>
        <v>0</v>
      </c>
      <c r="K28" s="57"/>
      <c r="L28" s="57"/>
      <c r="M28" s="55"/>
      <c r="N28" s="57"/>
      <c r="O28" s="57"/>
      <c r="P28" s="57"/>
      <c r="Q28" s="163">
        <f t="shared" ref="Q28:Q60" si="3">G28-SUM(J28:P28)</f>
        <v>0</v>
      </c>
      <c r="R28" s="138"/>
      <c r="S28" s="141"/>
      <c r="T28" s="140"/>
    </row>
    <row r="29" spans="1:20" x14ac:dyDescent="0.35">
      <c r="A29" s="51">
        <v>43</v>
      </c>
      <c r="B29" s="59" t="s">
        <v>90</v>
      </c>
      <c r="C29" s="53" t="s">
        <v>77</v>
      </c>
      <c r="D29" s="53" t="s">
        <v>78</v>
      </c>
      <c r="E29" s="53" t="s">
        <v>88</v>
      </c>
      <c r="F29" s="53" t="s">
        <v>89</v>
      </c>
      <c r="G29" s="55"/>
      <c r="H29" s="55"/>
      <c r="I29" s="55"/>
      <c r="J29" s="56">
        <f t="shared" si="2"/>
        <v>0</v>
      </c>
      <c r="K29" s="57"/>
      <c r="L29" s="57"/>
      <c r="M29" s="55"/>
      <c r="N29" s="57"/>
      <c r="O29" s="57"/>
      <c r="P29" s="57"/>
      <c r="Q29" s="163">
        <f t="shared" si="3"/>
        <v>0</v>
      </c>
      <c r="R29" s="138"/>
      <c r="S29" s="141"/>
      <c r="T29" s="140"/>
    </row>
    <row r="30" spans="1:20" x14ac:dyDescent="0.35">
      <c r="A30" s="51">
        <v>1</v>
      </c>
      <c r="B30" s="59" t="s">
        <v>91</v>
      </c>
      <c r="C30" s="53" t="s">
        <v>77</v>
      </c>
      <c r="D30" s="53" t="s">
        <v>78</v>
      </c>
      <c r="E30" s="53" t="s">
        <v>88</v>
      </c>
      <c r="F30" s="53" t="s">
        <v>89</v>
      </c>
      <c r="G30" s="55"/>
      <c r="H30" s="55"/>
      <c r="I30" s="55"/>
      <c r="J30" s="56">
        <f t="shared" si="2"/>
        <v>0</v>
      </c>
      <c r="K30" s="57"/>
      <c r="L30" s="57"/>
      <c r="M30" s="55"/>
      <c r="N30" s="55"/>
      <c r="O30" s="57"/>
      <c r="P30" s="57"/>
      <c r="Q30" s="163">
        <f t="shared" si="3"/>
        <v>0</v>
      </c>
      <c r="R30" s="138"/>
      <c r="S30" s="141"/>
      <c r="T30" s="140"/>
    </row>
    <row r="31" spans="1:20" x14ac:dyDescent="0.35">
      <c r="A31" s="51">
        <v>2</v>
      </c>
      <c r="B31" s="59" t="s">
        <v>92</v>
      </c>
      <c r="C31" s="53" t="s">
        <v>77</v>
      </c>
      <c r="D31" s="53" t="s">
        <v>78</v>
      </c>
      <c r="E31" s="53" t="s">
        <v>88</v>
      </c>
      <c r="F31" s="53" t="s">
        <v>89</v>
      </c>
      <c r="G31" s="55"/>
      <c r="H31" s="55"/>
      <c r="I31" s="55"/>
      <c r="J31" s="56">
        <f t="shared" si="2"/>
        <v>0</v>
      </c>
      <c r="K31" s="57"/>
      <c r="L31" s="57"/>
      <c r="M31" s="55"/>
      <c r="N31" s="55"/>
      <c r="O31" s="57"/>
      <c r="P31" s="57"/>
      <c r="Q31" s="163">
        <f t="shared" si="3"/>
        <v>0</v>
      </c>
      <c r="R31" s="138"/>
      <c r="S31" s="139"/>
      <c r="T31" s="140"/>
    </row>
    <row r="32" spans="1:20" x14ac:dyDescent="0.35">
      <c r="A32" s="51">
        <v>4</v>
      </c>
      <c r="B32" s="52" t="s">
        <v>116</v>
      </c>
      <c r="C32" s="53" t="s">
        <v>95</v>
      </c>
      <c r="D32" s="53" t="s">
        <v>96</v>
      </c>
      <c r="E32" s="53" t="s">
        <v>88</v>
      </c>
      <c r="F32" s="53" t="s">
        <v>89</v>
      </c>
      <c r="G32" s="55"/>
      <c r="H32" s="55"/>
      <c r="I32" s="55"/>
      <c r="J32" s="56">
        <f t="shared" si="2"/>
        <v>0</v>
      </c>
      <c r="K32" s="57"/>
      <c r="L32" s="57"/>
      <c r="M32" s="57"/>
      <c r="N32" s="57"/>
      <c r="O32" s="57"/>
      <c r="P32" s="57"/>
      <c r="Q32" s="163">
        <f t="shared" si="3"/>
        <v>0</v>
      </c>
      <c r="R32" s="138"/>
      <c r="S32" s="139"/>
      <c r="T32" s="140"/>
    </row>
    <row r="33" spans="1:20" x14ac:dyDescent="0.35">
      <c r="A33" s="51">
        <v>6</v>
      </c>
      <c r="B33" s="52" t="s">
        <v>166</v>
      </c>
      <c r="C33" s="53" t="s">
        <v>77</v>
      </c>
      <c r="D33" s="53" t="s">
        <v>78</v>
      </c>
      <c r="E33" s="247" t="s">
        <v>79</v>
      </c>
      <c r="F33" s="247" t="s">
        <v>79</v>
      </c>
      <c r="G33" s="55"/>
      <c r="H33" s="55"/>
      <c r="I33" s="55"/>
      <c r="J33" s="56">
        <f t="shared" si="2"/>
        <v>0</v>
      </c>
      <c r="K33" s="57"/>
      <c r="L33" s="57"/>
      <c r="M33" s="55"/>
      <c r="N33" s="57"/>
      <c r="O33" s="57"/>
      <c r="P33" s="57"/>
      <c r="Q33" s="163">
        <f t="shared" si="3"/>
        <v>0</v>
      </c>
      <c r="R33" s="138"/>
      <c r="S33" s="139"/>
      <c r="T33" s="140"/>
    </row>
    <row r="34" spans="1:20" x14ac:dyDescent="0.35">
      <c r="A34" s="51">
        <v>28</v>
      </c>
      <c r="B34" s="52" t="s">
        <v>97</v>
      </c>
      <c r="C34" s="53" t="s">
        <v>77</v>
      </c>
      <c r="D34" s="53" t="s">
        <v>78</v>
      </c>
      <c r="E34" s="53" t="s">
        <v>98</v>
      </c>
      <c r="F34" s="53" t="s">
        <v>169</v>
      </c>
      <c r="G34" s="55"/>
      <c r="H34" s="55"/>
      <c r="I34" s="55"/>
      <c r="J34" s="56">
        <f t="shared" si="2"/>
        <v>0</v>
      </c>
      <c r="K34" s="57"/>
      <c r="L34" s="55"/>
      <c r="M34" s="55"/>
      <c r="N34" s="57"/>
      <c r="O34" s="55"/>
      <c r="P34" s="55"/>
      <c r="Q34" s="163">
        <f t="shared" si="3"/>
        <v>0</v>
      </c>
      <c r="R34" s="138"/>
      <c r="S34" s="139"/>
      <c r="T34" s="140"/>
    </row>
    <row r="35" spans="1:20" x14ac:dyDescent="0.35">
      <c r="A35" s="51">
        <v>30</v>
      </c>
      <c r="B35" s="52" t="s">
        <v>145</v>
      </c>
      <c r="C35" s="53" t="s">
        <v>95</v>
      </c>
      <c r="D35" s="53" t="s">
        <v>96</v>
      </c>
      <c r="E35" s="53" t="s">
        <v>88</v>
      </c>
      <c r="F35" s="53" t="s">
        <v>89</v>
      </c>
      <c r="G35" s="55"/>
      <c r="H35" s="55"/>
      <c r="I35" s="55"/>
      <c r="J35" s="56">
        <f>SUM(H35:I35)</f>
        <v>0</v>
      </c>
      <c r="K35" s="57"/>
      <c r="L35" s="57"/>
      <c r="M35" s="55"/>
      <c r="N35" s="57"/>
      <c r="O35" s="57"/>
      <c r="P35" s="57"/>
      <c r="Q35" s="163">
        <f t="shared" si="3"/>
        <v>0</v>
      </c>
      <c r="R35" s="138"/>
      <c r="S35" s="141"/>
      <c r="T35" s="140"/>
    </row>
    <row r="36" spans="1:20" x14ac:dyDescent="0.35">
      <c r="A36" s="51">
        <v>8</v>
      </c>
      <c r="B36" s="52" t="s">
        <v>99</v>
      </c>
      <c r="C36" s="53" t="s">
        <v>77</v>
      </c>
      <c r="D36" s="53" t="s">
        <v>78</v>
      </c>
      <c r="E36" s="53" t="s">
        <v>88</v>
      </c>
      <c r="F36" s="53" t="s">
        <v>89</v>
      </c>
      <c r="G36" s="55"/>
      <c r="H36" s="55"/>
      <c r="I36" s="55"/>
      <c r="J36" s="56">
        <f t="shared" si="2"/>
        <v>0</v>
      </c>
      <c r="K36" s="57"/>
      <c r="L36" s="57"/>
      <c r="M36" s="55"/>
      <c r="N36" s="55"/>
      <c r="O36" s="57"/>
      <c r="P36" s="57"/>
      <c r="Q36" s="163">
        <f t="shared" si="3"/>
        <v>0</v>
      </c>
      <c r="R36" s="138"/>
      <c r="S36" s="139"/>
      <c r="T36" s="140"/>
    </row>
    <row r="37" spans="1:20" x14ac:dyDescent="0.35">
      <c r="A37" s="51">
        <v>10</v>
      </c>
      <c r="B37" s="59" t="s">
        <v>100</v>
      </c>
      <c r="C37" s="53" t="s">
        <v>77</v>
      </c>
      <c r="D37" s="53" t="s">
        <v>78</v>
      </c>
      <c r="E37" s="53" t="s">
        <v>88</v>
      </c>
      <c r="F37" s="54" t="s">
        <v>89</v>
      </c>
      <c r="G37" s="55"/>
      <c r="H37" s="55"/>
      <c r="I37" s="55"/>
      <c r="J37" s="56">
        <f t="shared" si="2"/>
        <v>0</v>
      </c>
      <c r="K37" s="57"/>
      <c r="L37" s="57"/>
      <c r="M37" s="55"/>
      <c r="N37" s="55"/>
      <c r="O37" s="57"/>
      <c r="P37" s="57"/>
      <c r="Q37" s="163">
        <f t="shared" si="3"/>
        <v>0</v>
      </c>
      <c r="R37" s="138"/>
      <c r="S37" s="139"/>
      <c r="T37" s="140"/>
    </row>
    <row r="38" spans="1:20" x14ac:dyDescent="0.35">
      <c r="A38" s="51">
        <v>42</v>
      </c>
      <c r="B38" s="59" t="s">
        <v>101</v>
      </c>
      <c r="C38" s="53" t="s">
        <v>77</v>
      </c>
      <c r="D38" s="53" t="s">
        <v>78</v>
      </c>
      <c r="E38" s="53" t="s">
        <v>88</v>
      </c>
      <c r="F38" s="54" t="s">
        <v>89</v>
      </c>
      <c r="G38" s="55"/>
      <c r="H38" s="55"/>
      <c r="I38" s="55"/>
      <c r="J38" s="56">
        <f t="shared" si="2"/>
        <v>0</v>
      </c>
      <c r="K38" s="57"/>
      <c r="L38" s="57"/>
      <c r="M38" s="55"/>
      <c r="N38" s="55"/>
      <c r="O38" s="57"/>
      <c r="P38" s="57"/>
      <c r="Q38" s="163">
        <f t="shared" si="3"/>
        <v>0</v>
      </c>
      <c r="R38" s="138"/>
      <c r="S38" s="139"/>
      <c r="T38" s="140"/>
    </row>
    <row r="39" spans="1:20" x14ac:dyDescent="0.35">
      <c r="A39" s="51">
        <v>11</v>
      </c>
      <c r="B39" s="59" t="s">
        <v>102</v>
      </c>
      <c r="C39" s="53" t="s">
        <v>77</v>
      </c>
      <c r="D39" s="53" t="s">
        <v>78</v>
      </c>
      <c r="E39" s="53" t="s">
        <v>88</v>
      </c>
      <c r="F39" s="54" t="s">
        <v>89</v>
      </c>
      <c r="G39" s="55"/>
      <c r="H39" s="55"/>
      <c r="I39" s="55"/>
      <c r="J39" s="56">
        <f t="shared" si="2"/>
        <v>0</v>
      </c>
      <c r="K39" s="57"/>
      <c r="L39" s="57"/>
      <c r="M39" s="55"/>
      <c r="N39" s="55"/>
      <c r="O39" s="57"/>
      <c r="P39" s="57"/>
      <c r="Q39" s="163">
        <f t="shared" si="3"/>
        <v>0</v>
      </c>
      <c r="R39" s="138"/>
      <c r="S39" s="139"/>
      <c r="T39" s="140"/>
    </row>
    <row r="40" spans="1:20" x14ac:dyDescent="0.35">
      <c r="A40" s="51">
        <v>12</v>
      </c>
      <c r="B40" s="59" t="s">
        <v>103</v>
      </c>
      <c r="C40" s="53" t="s">
        <v>77</v>
      </c>
      <c r="D40" s="53" t="s">
        <v>78</v>
      </c>
      <c r="E40" s="60" t="s">
        <v>88</v>
      </c>
      <c r="F40" s="54" t="s">
        <v>89</v>
      </c>
      <c r="G40" s="55"/>
      <c r="H40" s="55"/>
      <c r="I40" s="55"/>
      <c r="J40" s="56">
        <f t="shared" si="2"/>
        <v>0</v>
      </c>
      <c r="K40" s="57"/>
      <c r="L40" s="57"/>
      <c r="M40" s="55"/>
      <c r="N40" s="57"/>
      <c r="O40" s="57"/>
      <c r="P40" s="57"/>
      <c r="Q40" s="163">
        <f t="shared" si="3"/>
        <v>0</v>
      </c>
      <c r="R40" s="138"/>
      <c r="S40" s="139"/>
      <c r="T40" s="140"/>
    </row>
    <row r="41" spans="1:20" x14ac:dyDescent="0.35">
      <c r="A41" s="51">
        <v>35</v>
      </c>
      <c r="B41" s="59" t="s">
        <v>104</v>
      </c>
      <c r="C41" s="53" t="s">
        <v>77</v>
      </c>
      <c r="D41" s="53" t="s">
        <v>78</v>
      </c>
      <c r="E41" s="53" t="s">
        <v>88</v>
      </c>
      <c r="F41" s="54" t="s">
        <v>89</v>
      </c>
      <c r="G41" s="55"/>
      <c r="H41" s="55"/>
      <c r="I41" s="55"/>
      <c r="J41" s="56">
        <f t="shared" si="2"/>
        <v>0</v>
      </c>
      <c r="K41" s="57"/>
      <c r="L41" s="57"/>
      <c r="M41" s="55"/>
      <c r="N41" s="57"/>
      <c r="O41" s="57"/>
      <c r="P41" s="57"/>
      <c r="Q41" s="163">
        <f t="shared" si="3"/>
        <v>0</v>
      </c>
      <c r="R41" s="138"/>
      <c r="S41" s="139"/>
      <c r="T41" s="140"/>
    </row>
    <row r="42" spans="1:20" x14ac:dyDescent="0.35">
      <c r="A42" s="51">
        <v>14</v>
      </c>
      <c r="B42" s="59" t="s">
        <v>105</v>
      </c>
      <c r="C42" s="53" t="s">
        <v>77</v>
      </c>
      <c r="D42" s="53" t="s">
        <v>78</v>
      </c>
      <c r="E42" s="53" t="s">
        <v>88</v>
      </c>
      <c r="F42" s="54" t="s">
        <v>89</v>
      </c>
      <c r="G42" s="55"/>
      <c r="H42" s="55"/>
      <c r="I42" s="55"/>
      <c r="J42" s="56">
        <f t="shared" si="2"/>
        <v>0</v>
      </c>
      <c r="K42" s="57"/>
      <c r="L42" s="57"/>
      <c r="M42" s="55"/>
      <c r="N42" s="57"/>
      <c r="O42" s="57"/>
      <c r="P42" s="57"/>
      <c r="Q42" s="163">
        <f t="shared" si="3"/>
        <v>0</v>
      </c>
      <c r="R42" s="138"/>
      <c r="S42" s="139"/>
      <c r="T42" s="140"/>
    </row>
    <row r="43" spans="1:20" x14ac:dyDescent="0.35">
      <c r="A43" s="51">
        <v>15</v>
      </c>
      <c r="B43" s="59" t="s">
        <v>172</v>
      </c>
      <c r="C43" s="247" t="s">
        <v>77</v>
      </c>
      <c r="D43" s="53" t="s">
        <v>78</v>
      </c>
      <c r="E43" s="53" t="s">
        <v>88</v>
      </c>
      <c r="F43" s="54" t="s">
        <v>89</v>
      </c>
      <c r="G43" s="55"/>
      <c r="H43" s="55"/>
      <c r="I43" s="55"/>
      <c r="J43" s="56">
        <f t="shared" si="2"/>
        <v>0</v>
      </c>
      <c r="K43" s="57"/>
      <c r="L43" s="57"/>
      <c r="M43" s="55"/>
      <c r="N43" s="57"/>
      <c r="O43" s="57"/>
      <c r="P43" s="57"/>
      <c r="Q43" s="163">
        <f t="shared" si="3"/>
        <v>0</v>
      </c>
      <c r="R43" s="138"/>
      <c r="S43" s="139"/>
      <c r="T43" s="140"/>
    </row>
    <row r="44" spans="1:20" x14ac:dyDescent="0.35">
      <c r="A44" s="51">
        <v>15</v>
      </c>
      <c r="B44" s="59" t="s">
        <v>173</v>
      </c>
      <c r="C44" s="247" t="s">
        <v>95</v>
      </c>
      <c r="D44" s="53" t="s">
        <v>78</v>
      </c>
      <c r="E44" s="53" t="s">
        <v>88</v>
      </c>
      <c r="F44" s="54" t="s">
        <v>89</v>
      </c>
      <c r="G44" s="55"/>
      <c r="H44" s="55"/>
      <c r="I44" s="55"/>
      <c r="J44" s="56">
        <f t="shared" si="2"/>
        <v>0</v>
      </c>
      <c r="K44" s="57"/>
      <c r="L44" s="57"/>
      <c r="M44" s="55"/>
      <c r="N44" s="55"/>
      <c r="O44" s="57"/>
      <c r="P44" s="57"/>
      <c r="Q44" s="163">
        <f t="shared" si="3"/>
        <v>0</v>
      </c>
      <c r="R44" s="138"/>
      <c r="S44" s="139"/>
      <c r="T44" s="140"/>
    </row>
    <row r="45" spans="1:20" x14ac:dyDescent="0.35">
      <c r="A45" s="51">
        <v>47</v>
      </c>
      <c r="B45" s="59" t="s">
        <v>106</v>
      </c>
      <c r="C45" s="53" t="s">
        <v>77</v>
      </c>
      <c r="D45" s="53" t="s">
        <v>78</v>
      </c>
      <c r="E45" s="53" t="s">
        <v>88</v>
      </c>
      <c r="F45" s="54" t="s">
        <v>89</v>
      </c>
      <c r="G45" s="55"/>
      <c r="H45" s="55"/>
      <c r="I45" s="55"/>
      <c r="J45" s="56">
        <f t="shared" si="2"/>
        <v>0</v>
      </c>
      <c r="K45" s="57"/>
      <c r="L45" s="57"/>
      <c r="M45" s="55"/>
      <c r="N45" s="55"/>
      <c r="O45" s="57"/>
      <c r="P45" s="57"/>
      <c r="Q45" s="163">
        <f t="shared" si="3"/>
        <v>0</v>
      </c>
      <c r="R45" s="138"/>
      <c r="S45" s="139"/>
      <c r="T45" s="140"/>
    </row>
    <row r="46" spans="1:20" x14ac:dyDescent="0.35">
      <c r="A46" s="51">
        <v>46</v>
      </c>
      <c r="B46" s="59" t="s">
        <v>107</v>
      </c>
      <c r="C46" s="53" t="s">
        <v>77</v>
      </c>
      <c r="D46" s="53" t="s">
        <v>78</v>
      </c>
      <c r="E46" s="53" t="s">
        <v>88</v>
      </c>
      <c r="F46" s="54" t="s">
        <v>89</v>
      </c>
      <c r="G46" s="55"/>
      <c r="H46" s="55"/>
      <c r="I46" s="55"/>
      <c r="J46" s="56">
        <f t="shared" si="2"/>
        <v>0</v>
      </c>
      <c r="K46" s="57"/>
      <c r="L46" s="57"/>
      <c r="M46" s="55"/>
      <c r="N46" s="55"/>
      <c r="O46" s="57"/>
      <c r="P46" s="57"/>
      <c r="Q46" s="163">
        <f t="shared" si="3"/>
        <v>0</v>
      </c>
      <c r="R46" s="138"/>
      <c r="S46" s="139"/>
      <c r="T46" s="140"/>
    </row>
    <row r="47" spans="1:20" x14ac:dyDescent="0.35">
      <c r="A47" s="51">
        <v>22</v>
      </c>
      <c r="B47" s="59" t="s">
        <v>108</v>
      </c>
      <c r="C47" s="53" t="s">
        <v>77</v>
      </c>
      <c r="D47" s="53" t="s">
        <v>78</v>
      </c>
      <c r="E47" s="53" t="s">
        <v>88</v>
      </c>
      <c r="F47" s="54" t="s">
        <v>89</v>
      </c>
      <c r="G47" s="55"/>
      <c r="H47" s="55"/>
      <c r="I47" s="55"/>
      <c r="J47" s="56">
        <f t="shared" si="2"/>
        <v>0</v>
      </c>
      <c r="K47" s="57"/>
      <c r="L47" s="57"/>
      <c r="M47" s="55"/>
      <c r="N47" s="57"/>
      <c r="O47" s="57"/>
      <c r="P47" s="57"/>
      <c r="Q47" s="163">
        <f t="shared" si="3"/>
        <v>0</v>
      </c>
      <c r="R47" s="138"/>
      <c r="S47" s="139"/>
      <c r="T47" s="140"/>
    </row>
    <row r="48" spans="1:20" x14ac:dyDescent="0.35">
      <c r="A48" s="51">
        <v>25</v>
      </c>
      <c r="B48" s="52" t="s">
        <v>109</v>
      </c>
      <c r="C48" s="53" t="s">
        <v>77</v>
      </c>
      <c r="D48" s="53" t="s">
        <v>78</v>
      </c>
      <c r="E48" s="53" t="s">
        <v>88</v>
      </c>
      <c r="F48" s="54" t="s">
        <v>89</v>
      </c>
      <c r="G48" s="55"/>
      <c r="H48" s="55"/>
      <c r="I48" s="55"/>
      <c r="J48" s="56">
        <f t="shared" si="2"/>
        <v>0</v>
      </c>
      <c r="K48" s="57"/>
      <c r="L48" s="57"/>
      <c r="M48" s="55"/>
      <c r="N48" s="57"/>
      <c r="O48" s="57"/>
      <c r="P48" s="57"/>
      <c r="Q48" s="163">
        <f t="shared" si="3"/>
        <v>0</v>
      </c>
      <c r="R48" s="138"/>
      <c r="S48" s="141"/>
      <c r="T48" s="140"/>
    </row>
    <row r="49" spans="1:20" x14ac:dyDescent="0.35">
      <c r="A49" s="51">
        <v>26</v>
      </c>
      <c r="B49" s="52" t="s">
        <v>110</v>
      </c>
      <c r="C49" s="53" t="s">
        <v>77</v>
      </c>
      <c r="D49" s="53" t="s">
        <v>78</v>
      </c>
      <c r="E49" s="53" t="s">
        <v>88</v>
      </c>
      <c r="F49" s="54" t="s">
        <v>89</v>
      </c>
      <c r="G49" s="55"/>
      <c r="H49" s="55"/>
      <c r="I49" s="55"/>
      <c r="J49" s="56">
        <f t="shared" si="2"/>
        <v>0</v>
      </c>
      <c r="K49" s="57"/>
      <c r="L49" s="57"/>
      <c r="M49" s="55"/>
      <c r="N49" s="55"/>
      <c r="O49" s="57"/>
      <c r="P49" s="57"/>
      <c r="Q49" s="163">
        <f t="shared" si="3"/>
        <v>0</v>
      </c>
      <c r="R49" s="138"/>
      <c r="S49" s="141"/>
      <c r="T49" s="140"/>
    </row>
    <row r="50" spans="1:20" x14ac:dyDescent="0.35">
      <c r="A50" s="245" t="s">
        <v>111</v>
      </c>
      <c r="B50" s="246" t="s">
        <v>238</v>
      </c>
      <c r="C50" s="247" t="s">
        <v>111</v>
      </c>
      <c r="D50" s="247" t="s">
        <v>111</v>
      </c>
      <c r="E50" s="247" t="s">
        <v>111</v>
      </c>
      <c r="F50" s="248" t="s">
        <v>111</v>
      </c>
      <c r="G50" s="55"/>
      <c r="H50" s="55"/>
      <c r="I50" s="55"/>
      <c r="J50" s="56">
        <f t="shared" si="2"/>
        <v>0</v>
      </c>
      <c r="K50" s="57"/>
      <c r="L50" s="57"/>
      <c r="M50" s="57"/>
      <c r="N50" s="57"/>
      <c r="O50" s="57"/>
      <c r="P50" s="57"/>
      <c r="Q50" s="163">
        <f t="shared" si="3"/>
        <v>0</v>
      </c>
      <c r="R50" s="138"/>
      <c r="S50" s="141"/>
      <c r="T50" s="140"/>
    </row>
    <row r="51" spans="1:20" s="182" customFormat="1" x14ac:dyDescent="0.35">
      <c r="A51" s="184"/>
      <c r="B51" s="185"/>
      <c r="C51" s="185"/>
      <c r="D51" s="185"/>
      <c r="E51" s="185"/>
      <c r="F51" s="185"/>
      <c r="G51" s="55"/>
      <c r="H51" s="55"/>
      <c r="I51" s="55"/>
      <c r="J51" s="163">
        <f t="shared" ref="J51:J58" si="4">SUM(H51:I51)</f>
        <v>0</v>
      </c>
      <c r="K51" s="57"/>
      <c r="L51" s="57"/>
      <c r="M51" s="57"/>
      <c r="N51" s="57"/>
      <c r="O51" s="57"/>
      <c r="P51" s="57"/>
      <c r="Q51" s="163">
        <f t="shared" si="3"/>
        <v>0</v>
      </c>
      <c r="R51" s="138"/>
      <c r="S51" s="141"/>
      <c r="T51" s="140"/>
    </row>
    <row r="52" spans="1:20" s="182" customFormat="1" x14ac:dyDescent="0.35">
      <c r="A52" s="184"/>
      <c r="B52" s="185"/>
      <c r="C52" s="185"/>
      <c r="D52" s="185"/>
      <c r="E52" s="185"/>
      <c r="F52" s="185"/>
      <c r="G52" s="55"/>
      <c r="H52" s="55"/>
      <c r="I52" s="55"/>
      <c r="J52" s="163">
        <f t="shared" si="4"/>
        <v>0</v>
      </c>
      <c r="K52" s="57"/>
      <c r="L52" s="57"/>
      <c r="M52" s="57"/>
      <c r="N52" s="57"/>
      <c r="O52" s="57"/>
      <c r="P52" s="57"/>
      <c r="Q52" s="163">
        <f t="shared" si="3"/>
        <v>0</v>
      </c>
      <c r="R52" s="138"/>
      <c r="S52" s="141"/>
      <c r="T52" s="140"/>
    </row>
    <row r="53" spans="1:20" s="182" customFormat="1" x14ac:dyDescent="0.35">
      <c r="A53" s="184"/>
      <c r="B53" s="185"/>
      <c r="C53" s="185"/>
      <c r="D53" s="185"/>
      <c r="E53" s="185"/>
      <c r="F53" s="185"/>
      <c r="G53" s="55"/>
      <c r="H53" s="55"/>
      <c r="I53" s="55"/>
      <c r="J53" s="163">
        <f t="shared" si="4"/>
        <v>0</v>
      </c>
      <c r="K53" s="57"/>
      <c r="L53" s="57"/>
      <c r="M53" s="57"/>
      <c r="N53" s="57"/>
      <c r="O53" s="57"/>
      <c r="P53" s="57"/>
      <c r="Q53" s="163">
        <f t="shared" si="3"/>
        <v>0</v>
      </c>
      <c r="R53" s="138"/>
      <c r="S53" s="141"/>
      <c r="T53" s="140"/>
    </row>
    <row r="54" spans="1:20" s="182" customFormat="1" x14ac:dyDescent="0.35">
      <c r="A54" s="184"/>
      <c r="B54" s="185"/>
      <c r="C54" s="185"/>
      <c r="D54" s="185"/>
      <c r="E54" s="185"/>
      <c r="F54" s="185"/>
      <c r="G54" s="55"/>
      <c r="H54" s="55"/>
      <c r="I54" s="55"/>
      <c r="J54" s="163">
        <f t="shared" si="4"/>
        <v>0</v>
      </c>
      <c r="K54" s="57"/>
      <c r="L54" s="57"/>
      <c r="M54" s="57"/>
      <c r="N54" s="57"/>
      <c r="O54" s="57"/>
      <c r="P54" s="57"/>
      <c r="Q54" s="163">
        <f t="shared" si="3"/>
        <v>0</v>
      </c>
      <c r="R54" s="138"/>
      <c r="S54" s="141"/>
      <c r="T54" s="140"/>
    </row>
    <row r="55" spans="1:20" s="182" customFormat="1" x14ac:dyDescent="0.35">
      <c r="A55" s="184"/>
      <c r="B55" s="185"/>
      <c r="C55" s="185"/>
      <c r="D55" s="185"/>
      <c r="E55" s="185"/>
      <c r="F55" s="185"/>
      <c r="G55" s="55"/>
      <c r="H55" s="55"/>
      <c r="I55" s="55"/>
      <c r="J55" s="163">
        <f t="shared" si="4"/>
        <v>0</v>
      </c>
      <c r="K55" s="57"/>
      <c r="L55" s="57"/>
      <c r="M55" s="57"/>
      <c r="N55" s="57"/>
      <c r="O55" s="57"/>
      <c r="P55" s="57"/>
      <c r="Q55" s="163">
        <f t="shared" si="3"/>
        <v>0</v>
      </c>
      <c r="R55" s="138"/>
      <c r="S55" s="141"/>
      <c r="T55" s="140"/>
    </row>
    <row r="56" spans="1:20" s="182" customFormat="1" x14ac:dyDescent="0.35">
      <c r="A56" s="184"/>
      <c r="B56" s="185"/>
      <c r="C56" s="185"/>
      <c r="D56" s="185"/>
      <c r="E56" s="185"/>
      <c r="F56" s="185"/>
      <c r="G56" s="55"/>
      <c r="H56" s="55"/>
      <c r="I56" s="55"/>
      <c r="J56" s="163">
        <f t="shared" si="4"/>
        <v>0</v>
      </c>
      <c r="K56" s="57"/>
      <c r="L56" s="57"/>
      <c r="M56" s="57"/>
      <c r="N56" s="57"/>
      <c r="O56" s="57"/>
      <c r="P56" s="57"/>
      <c r="Q56" s="163">
        <f t="shared" si="3"/>
        <v>0</v>
      </c>
      <c r="R56" s="138"/>
      <c r="S56" s="141"/>
      <c r="T56" s="140"/>
    </row>
    <row r="57" spans="1:20" s="182" customFormat="1" x14ac:dyDescent="0.35">
      <c r="A57" s="184"/>
      <c r="B57" s="185"/>
      <c r="C57" s="185"/>
      <c r="D57" s="185"/>
      <c r="E57" s="185"/>
      <c r="F57" s="185"/>
      <c r="G57" s="55"/>
      <c r="H57" s="55"/>
      <c r="I57" s="55"/>
      <c r="J57" s="163">
        <f t="shared" si="4"/>
        <v>0</v>
      </c>
      <c r="K57" s="57"/>
      <c r="L57" s="57"/>
      <c r="M57" s="57"/>
      <c r="N57" s="57"/>
      <c r="O57" s="57"/>
      <c r="P57" s="57"/>
      <c r="Q57" s="163">
        <f t="shared" si="3"/>
        <v>0</v>
      </c>
      <c r="R57" s="138"/>
      <c r="S57" s="141"/>
      <c r="T57" s="140"/>
    </row>
    <row r="58" spans="1:20" s="182" customFormat="1" x14ac:dyDescent="0.35">
      <c r="A58" s="184"/>
      <c r="B58" s="185"/>
      <c r="C58" s="185"/>
      <c r="D58" s="185"/>
      <c r="E58" s="185"/>
      <c r="F58" s="185"/>
      <c r="G58" s="55"/>
      <c r="H58" s="55"/>
      <c r="I58" s="55"/>
      <c r="J58" s="163">
        <f t="shared" si="4"/>
        <v>0</v>
      </c>
      <c r="K58" s="57"/>
      <c r="L58" s="57"/>
      <c r="M58" s="57"/>
      <c r="N58" s="57"/>
      <c r="O58" s="57"/>
      <c r="P58" s="57"/>
      <c r="Q58" s="163">
        <f t="shared" si="3"/>
        <v>0</v>
      </c>
      <c r="R58" s="138"/>
      <c r="S58" s="141"/>
      <c r="T58" s="140"/>
    </row>
    <row r="59" spans="1:20" x14ac:dyDescent="0.35">
      <c r="A59" s="58"/>
      <c r="B59" s="165"/>
      <c r="C59" s="165"/>
      <c r="D59" s="165"/>
      <c r="E59" s="165"/>
      <c r="F59" s="165"/>
      <c r="G59" s="55"/>
      <c r="H59" s="55"/>
      <c r="I59" s="55"/>
      <c r="J59" s="56">
        <f t="shared" si="2"/>
        <v>0</v>
      </c>
      <c r="K59" s="57"/>
      <c r="L59" s="57"/>
      <c r="M59" s="55"/>
      <c r="N59" s="55"/>
      <c r="O59" s="55"/>
      <c r="P59" s="57"/>
      <c r="Q59" s="163">
        <f t="shared" si="3"/>
        <v>0</v>
      </c>
      <c r="R59" s="138"/>
      <c r="S59" s="139"/>
      <c r="T59" s="140"/>
    </row>
    <row r="60" spans="1:20" x14ac:dyDescent="0.35">
      <c r="A60" s="164"/>
      <c r="B60" s="165"/>
      <c r="C60" s="165"/>
      <c r="D60" s="165"/>
      <c r="E60" s="165"/>
      <c r="F60" s="165"/>
      <c r="G60" s="55"/>
      <c r="H60" s="55"/>
      <c r="I60" s="55"/>
      <c r="J60" s="56">
        <f t="shared" si="2"/>
        <v>0</v>
      </c>
      <c r="K60" s="57"/>
      <c r="L60" s="57"/>
      <c r="M60" s="55"/>
      <c r="N60" s="55"/>
      <c r="O60" s="55"/>
      <c r="P60" s="57"/>
      <c r="Q60" s="163">
        <f t="shared" si="3"/>
        <v>0</v>
      </c>
      <c r="R60" s="138"/>
      <c r="S60" s="139"/>
      <c r="T60" s="140"/>
    </row>
    <row r="61" spans="1:20" ht="5.25" customHeight="1" x14ac:dyDescent="0.35">
      <c r="A61" s="48"/>
      <c r="B61" s="48"/>
      <c r="C61" s="48"/>
      <c r="D61" s="48"/>
      <c r="E61" s="48"/>
      <c r="F61" s="48"/>
      <c r="G61" s="48"/>
      <c r="H61" s="48"/>
      <c r="I61" s="48"/>
      <c r="J61" s="48"/>
      <c r="K61" s="48"/>
      <c r="L61" s="48"/>
      <c r="M61" s="48"/>
      <c r="N61" s="48"/>
      <c r="O61" s="48"/>
      <c r="P61" s="48"/>
      <c r="Q61" s="48"/>
      <c r="R61" s="48"/>
      <c r="S61" s="48"/>
      <c r="T61" s="48"/>
    </row>
    <row r="62" spans="1:20" ht="5.25" customHeight="1" x14ac:dyDescent="0.35">
      <c r="A62" s="48"/>
      <c r="B62" s="48"/>
      <c r="C62" s="48"/>
      <c r="D62" s="48"/>
      <c r="E62" s="48"/>
      <c r="F62" s="48"/>
      <c r="G62" s="48"/>
      <c r="H62" s="48"/>
      <c r="I62" s="48"/>
      <c r="J62" s="48"/>
      <c r="K62" s="48"/>
      <c r="L62" s="48"/>
      <c r="M62" s="48"/>
      <c r="N62" s="48"/>
      <c r="O62" s="48"/>
      <c r="P62" s="48"/>
      <c r="Q62" s="48"/>
      <c r="R62" s="48"/>
      <c r="S62" s="48"/>
      <c r="T62" s="48"/>
    </row>
    <row r="63" spans="1:20" ht="5.25" customHeight="1" x14ac:dyDescent="0.35">
      <c r="A63" s="48"/>
      <c r="B63" s="48"/>
      <c r="C63" s="48"/>
      <c r="D63" s="48"/>
      <c r="E63" s="48"/>
      <c r="F63" s="48"/>
      <c r="G63" s="48"/>
      <c r="H63" s="48"/>
      <c r="I63" s="48"/>
      <c r="J63" s="48"/>
      <c r="K63" s="48"/>
      <c r="L63" s="48"/>
      <c r="M63" s="48"/>
      <c r="N63" s="48"/>
      <c r="O63" s="48"/>
      <c r="P63" s="48"/>
      <c r="Q63" s="48"/>
      <c r="R63" s="48"/>
      <c r="S63" s="48"/>
      <c r="T63" s="48"/>
    </row>
    <row r="64" spans="1:20" ht="15.75" customHeight="1" x14ac:dyDescent="0.35">
      <c r="A64" s="49"/>
      <c r="B64" s="50" t="s">
        <v>112</v>
      </c>
      <c r="C64" s="48"/>
      <c r="D64" s="48"/>
      <c r="E64" s="48"/>
      <c r="F64" s="48"/>
      <c r="G64" s="48"/>
      <c r="H64" s="48"/>
      <c r="I64" s="48"/>
      <c r="J64" s="48"/>
      <c r="K64" s="48"/>
      <c r="L64" s="48"/>
      <c r="M64" s="48"/>
      <c r="N64" s="48"/>
      <c r="O64" s="48"/>
      <c r="P64" s="48"/>
      <c r="Q64" s="48"/>
      <c r="R64" s="48"/>
      <c r="S64" s="48"/>
      <c r="T64" s="48"/>
    </row>
    <row r="65" spans="1:20" ht="15.75" customHeight="1" x14ac:dyDescent="0.35">
      <c r="A65" s="51">
        <v>3</v>
      </c>
      <c r="B65" s="52" t="s">
        <v>113</v>
      </c>
      <c r="C65" s="53" t="s">
        <v>77</v>
      </c>
      <c r="D65" s="53" t="s">
        <v>96</v>
      </c>
      <c r="E65" s="53" t="s">
        <v>79</v>
      </c>
      <c r="F65" s="53" t="s">
        <v>114</v>
      </c>
      <c r="G65" s="55"/>
      <c r="H65" s="55"/>
      <c r="I65" s="55"/>
      <c r="J65" s="56">
        <f>SUM(H65:I65)</f>
        <v>0</v>
      </c>
      <c r="K65" s="57"/>
      <c r="L65" s="57"/>
      <c r="M65" s="55"/>
      <c r="N65" s="57"/>
      <c r="O65" s="57"/>
      <c r="P65" s="57"/>
      <c r="Q65" s="163">
        <f t="shared" ref="Q65:Q71" si="5">G65-SUM(J65:P65)</f>
        <v>0</v>
      </c>
      <c r="R65" s="138"/>
      <c r="S65" s="141"/>
      <c r="T65" s="140"/>
    </row>
    <row r="66" spans="1:20" s="182" customFormat="1" ht="15.75" customHeight="1" x14ac:dyDescent="0.35">
      <c r="A66" s="245">
        <v>3</v>
      </c>
      <c r="B66" s="246" t="s">
        <v>295</v>
      </c>
      <c r="C66" s="247" t="s">
        <v>77</v>
      </c>
      <c r="D66" s="247" t="s">
        <v>96</v>
      </c>
      <c r="E66" s="247" t="s">
        <v>79</v>
      </c>
      <c r="F66" s="247" t="s">
        <v>114</v>
      </c>
      <c r="G66" s="55"/>
      <c r="H66" s="55"/>
      <c r="I66" s="55"/>
      <c r="J66" s="163">
        <f>SUM(H66:I66)</f>
        <v>0</v>
      </c>
      <c r="K66" s="57"/>
      <c r="L66" s="57"/>
      <c r="M66" s="55"/>
      <c r="N66" s="57"/>
      <c r="O66" s="57"/>
      <c r="P66" s="57"/>
      <c r="Q66" s="163">
        <f t="shared" si="5"/>
        <v>0</v>
      </c>
      <c r="R66" s="138"/>
      <c r="S66" s="141"/>
      <c r="T66" s="140"/>
    </row>
    <row r="67" spans="1:20" ht="15.75" customHeight="1" x14ac:dyDescent="0.35">
      <c r="A67" s="51">
        <v>4</v>
      </c>
      <c r="B67" s="52" t="s">
        <v>115</v>
      </c>
      <c r="C67" s="53" t="s">
        <v>77</v>
      </c>
      <c r="D67" s="53" t="s">
        <v>96</v>
      </c>
      <c r="E67" s="53" t="s">
        <v>88</v>
      </c>
      <c r="F67" s="53" t="s">
        <v>89</v>
      </c>
      <c r="G67" s="55"/>
      <c r="H67" s="55"/>
      <c r="I67" s="55"/>
      <c r="J67" s="56">
        <f>SUM(H67:I67)</f>
        <v>0</v>
      </c>
      <c r="K67" s="57"/>
      <c r="L67" s="57"/>
      <c r="M67" s="55"/>
      <c r="N67" s="55"/>
      <c r="O67" s="57"/>
      <c r="P67" s="57"/>
      <c r="Q67" s="163">
        <f t="shared" si="5"/>
        <v>0</v>
      </c>
      <c r="R67" s="138"/>
      <c r="S67" s="141"/>
      <c r="T67" s="140"/>
    </row>
    <row r="68" spans="1:20" ht="15.75" customHeight="1" x14ac:dyDescent="0.35">
      <c r="A68" s="51">
        <v>4</v>
      </c>
      <c r="B68" s="52" t="s">
        <v>116</v>
      </c>
      <c r="C68" s="53" t="s">
        <v>95</v>
      </c>
      <c r="D68" s="53" t="s">
        <v>96</v>
      </c>
      <c r="E68" s="53" t="s">
        <v>88</v>
      </c>
      <c r="F68" s="53" t="s">
        <v>89</v>
      </c>
      <c r="G68" s="55"/>
      <c r="H68" s="55"/>
      <c r="I68" s="55"/>
      <c r="J68" s="56">
        <f>SUM(H68:I68)</f>
        <v>0</v>
      </c>
      <c r="K68" s="57"/>
      <c r="L68" s="57"/>
      <c r="M68" s="55"/>
      <c r="N68" s="55"/>
      <c r="O68" s="57"/>
      <c r="P68" s="57"/>
      <c r="Q68" s="163">
        <f t="shared" si="5"/>
        <v>0</v>
      </c>
      <c r="R68" s="138"/>
      <c r="S68" s="141"/>
      <c r="T68" s="140"/>
    </row>
    <row r="69" spans="1:20" ht="15.75" customHeight="1" x14ac:dyDescent="0.35">
      <c r="A69" s="51">
        <v>9</v>
      </c>
      <c r="B69" s="59" t="s">
        <v>117</v>
      </c>
      <c r="C69" s="53" t="s">
        <v>77</v>
      </c>
      <c r="D69" s="53" t="s">
        <v>78</v>
      </c>
      <c r="E69" s="53" t="s">
        <v>79</v>
      </c>
      <c r="F69" s="53" t="s">
        <v>79</v>
      </c>
      <c r="G69" s="55"/>
      <c r="H69" s="55"/>
      <c r="I69" s="55"/>
      <c r="J69" s="56">
        <f>SUM(H69:I69)</f>
        <v>0</v>
      </c>
      <c r="K69" s="57"/>
      <c r="L69" s="57"/>
      <c r="M69" s="57"/>
      <c r="N69" s="57"/>
      <c r="O69" s="57"/>
      <c r="P69" s="57"/>
      <c r="Q69" s="163">
        <f t="shared" si="5"/>
        <v>0</v>
      </c>
      <c r="R69" s="138"/>
      <c r="S69" s="141"/>
      <c r="T69" s="140"/>
    </row>
    <row r="70" spans="1:20" x14ac:dyDescent="0.35">
      <c r="A70" s="58"/>
      <c r="B70" s="165"/>
      <c r="C70" s="165"/>
      <c r="D70" s="165"/>
      <c r="E70" s="165"/>
      <c r="F70" s="165"/>
      <c r="G70" s="55"/>
      <c r="H70" s="55"/>
      <c r="I70" s="55"/>
      <c r="J70" s="56">
        <f t="shared" ref="J70:J71" si="6">SUM(H70:I70)</f>
        <v>0</v>
      </c>
      <c r="K70" s="57"/>
      <c r="L70" s="57"/>
      <c r="M70" s="57"/>
      <c r="N70" s="57"/>
      <c r="O70" s="57"/>
      <c r="P70" s="57"/>
      <c r="Q70" s="163">
        <f t="shared" si="5"/>
        <v>0</v>
      </c>
      <c r="R70" s="138"/>
      <c r="S70" s="139"/>
      <c r="T70" s="140"/>
    </row>
    <row r="71" spans="1:20" x14ac:dyDescent="0.35">
      <c r="A71" s="164"/>
      <c r="B71" s="165"/>
      <c r="C71" s="165"/>
      <c r="D71" s="165"/>
      <c r="E71" s="165"/>
      <c r="F71" s="165"/>
      <c r="G71" s="55"/>
      <c r="H71" s="55"/>
      <c r="I71" s="55"/>
      <c r="J71" s="56">
        <f t="shared" si="6"/>
        <v>0</v>
      </c>
      <c r="K71" s="57"/>
      <c r="L71" s="57"/>
      <c r="M71" s="57"/>
      <c r="N71" s="57"/>
      <c r="O71" s="57"/>
      <c r="P71" s="57"/>
      <c r="Q71" s="163">
        <f t="shared" si="5"/>
        <v>0</v>
      </c>
      <c r="R71" s="138"/>
      <c r="S71" s="139"/>
      <c r="T71" s="140"/>
    </row>
    <row r="72" spans="1:20" ht="5.25" customHeight="1" x14ac:dyDescent="0.35">
      <c r="A72" s="48"/>
      <c r="B72" s="48"/>
      <c r="C72" s="48"/>
      <c r="D72" s="48"/>
      <c r="E72" s="48"/>
      <c r="F72" s="48"/>
      <c r="G72" s="48"/>
      <c r="H72" s="48"/>
      <c r="I72" s="48"/>
      <c r="J72" s="48"/>
      <c r="K72" s="48"/>
      <c r="L72" s="48"/>
      <c r="M72" s="48"/>
      <c r="N72" s="48"/>
      <c r="O72" s="48"/>
      <c r="P72" s="48"/>
      <c r="Q72" s="48"/>
      <c r="R72" s="48"/>
      <c r="S72" s="48"/>
      <c r="T72" s="48"/>
    </row>
    <row r="73" spans="1:20" ht="5.25" customHeight="1" x14ac:dyDescent="0.35">
      <c r="A73" s="48"/>
      <c r="B73" s="48"/>
      <c r="C73" s="48"/>
      <c r="D73" s="48"/>
      <c r="E73" s="48"/>
      <c r="F73" s="48"/>
      <c r="G73" s="48"/>
      <c r="H73" s="48"/>
      <c r="I73" s="48"/>
      <c r="J73" s="48"/>
      <c r="K73" s="48"/>
      <c r="L73" s="48"/>
      <c r="M73" s="48"/>
      <c r="N73" s="48"/>
      <c r="O73" s="48"/>
      <c r="P73" s="48"/>
      <c r="Q73" s="48"/>
      <c r="R73" s="48"/>
      <c r="S73" s="48"/>
      <c r="T73" s="48"/>
    </row>
    <row r="74" spans="1:20" ht="5.25" customHeight="1" x14ac:dyDescent="0.35">
      <c r="A74" s="48"/>
      <c r="B74" s="48"/>
      <c r="C74" s="48"/>
      <c r="D74" s="48"/>
      <c r="E74" s="48"/>
      <c r="F74" s="48"/>
      <c r="G74" s="48"/>
      <c r="H74" s="48"/>
      <c r="I74" s="48"/>
      <c r="J74" s="48"/>
      <c r="K74" s="48"/>
      <c r="L74" s="48"/>
      <c r="M74" s="48"/>
      <c r="N74" s="48"/>
      <c r="O74" s="48"/>
      <c r="P74" s="48"/>
      <c r="Q74" s="48"/>
      <c r="R74" s="48"/>
      <c r="S74" s="48"/>
      <c r="T74" s="48"/>
    </row>
    <row r="75" spans="1:20" ht="15.75" customHeight="1" x14ac:dyDescent="0.35">
      <c r="A75" s="49"/>
      <c r="B75" s="50" t="s">
        <v>119</v>
      </c>
      <c r="C75" s="48"/>
      <c r="D75" s="48"/>
      <c r="E75" s="48"/>
      <c r="F75" s="48"/>
      <c r="G75" s="48"/>
      <c r="H75" s="48"/>
      <c r="I75" s="48"/>
      <c r="J75" s="48"/>
      <c r="K75" s="48"/>
      <c r="L75" s="48"/>
      <c r="M75" s="48"/>
      <c r="N75" s="48"/>
      <c r="O75" s="48"/>
      <c r="P75" s="48"/>
      <c r="Q75" s="48"/>
      <c r="R75" s="48"/>
      <c r="S75" s="48"/>
      <c r="T75" s="48"/>
    </row>
    <row r="76" spans="1:20" x14ac:dyDescent="0.35">
      <c r="A76" s="245">
        <v>48</v>
      </c>
      <c r="B76" s="249" t="s">
        <v>174</v>
      </c>
      <c r="C76" s="247" t="s">
        <v>77</v>
      </c>
      <c r="D76" s="247" t="s">
        <v>78</v>
      </c>
      <c r="E76" s="247" t="s">
        <v>88</v>
      </c>
      <c r="F76" s="248" t="s">
        <v>89</v>
      </c>
      <c r="G76" s="55"/>
      <c r="H76" s="55"/>
      <c r="I76" s="55"/>
      <c r="J76" s="56">
        <f>SUM(H76:I76)</f>
        <v>0</v>
      </c>
      <c r="K76" s="57"/>
      <c r="L76" s="57"/>
      <c r="M76" s="57"/>
      <c r="N76" s="57"/>
      <c r="O76" s="57"/>
      <c r="P76" s="57"/>
      <c r="Q76" s="163">
        <f t="shared" ref="Q76:Q82" si="7">G76-SUM(J76:P76)</f>
        <v>0</v>
      </c>
      <c r="R76" s="138"/>
      <c r="S76" s="141"/>
      <c r="T76" s="140"/>
    </row>
    <row r="77" spans="1:20" s="21" customFormat="1" x14ac:dyDescent="0.35">
      <c r="A77" s="245">
        <v>49</v>
      </c>
      <c r="B77" s="249" t="s">
        <v>175</v>
      </c>
      <c r="C77" s="247" t="s">
        <v>95</v>
      </c>
      <c r="D77" s="247" t="s">
        <v>78</v>
      </c>
      <c r="E77" s="247" t="s">
        <v>88</v>
      </c>
      <c r="F77" s="248" t="s">
        <v>89</v>
      </c>
      <c r="G77" s="55"/>
      <c r="H77" s="55"/>
      <c r="I77" s="55"/>
      <c r="J77" s="56">
        <f>SUM(H77:I77)</f>
        <v>0</v>
      </c>
      <c r="K77" s="57"/>
      <c r="L77" s="57"/>
      <c r="M77" s="57"/>
      <c r="N77" s="57"/>
      <c r="O77" s="57"/>
      <c r="P77" s="57"/>
      <c r="Q77" s="163">
        <f t="shared" si="7"/>
        <v>0</v>
      </c>
      <c r="R77" s="138"/>
      <c r="S77" s="139"/>
      <c r="T77" s="140"/>
    </row>
    <row r="78" spans="1:20" s="21" customFormat="1" x14ac:dyDescent="0.35">
      <c r="A78" s="245">
        <v>49</v>
      </c>
      <c r="B78" s="249" t="s">
        <v>176</v>
      </c>
      <c r="C78" s="247" t="s">
        <v>95</v>
      </c>
      <c r="D78" s="247" t="s">
        <v>78</v>
      </c>
      <c r="E78" s="247" t="s">
        <v>88</v>
      </c>
      <c r="F78" s="248" t="s">
        <v>89</v>
      </c>
      <c r="G78" s="55"/>
      <c r="H78" s="55"/>
      <c r="I78" s="55"/>
      <c r="J78" s="56">
        <f>SUM(H78:I78)</f>
        <v>0</v>
      </c>
      <c r="K78" s="57"/>
      <c r="L78" s="57"/>
      <c r="M78" s="57"/>
      <c r="N78" s="57"/>
      <c r="O78" s="57"/>
      <c r="P78" s="57"/>
      <c r="Q78" s="163">
        <f t="shared" si="7"/>
        <v>0</v>
      </c>
      <c r="R78" s="138"/>
      <c r="S78" s="139"/>
      <c r="T78" s="140"/>
    </row>
    <row r="79" spans="1:20" s="21" customFormat="1" x14ac:dyDescent="0.35">
      <c r="A79" s="245">
        <v>50</v>
      </c>
      <c r="B79" s="249" t="s">
        <v>177</v>
      </c>
      <c r="C79" s="247" t="s">
        <v>95</v>
      </c>
      <c r="D79" s="247" t="s">
        <v>78</v>
      </c>
      <c r="E79" s="247" t="s">
        <v>88</v>
      </c>
      <c r="F79" s="248" t="s">
        <v>89</v>
      </c>
      <c r="G79" s="55"/>
      <c r="H79" s="55"/>
      <c r="I79" s="55"/>
      <c r="J79" s="163">
        <f t="shared" ref="J79:J81" si="8">SUM(H79:I79)</f>
        <v>0</v>
      </c>
      <c r="K79" s="57"/>
      <c r="L79" s="57"/>
      <c r="M79" s="57"/>
      <c r="N79" s="57"/>
      <c r="O79" s="57"/>
      <c r="P79" s="57"/>
      <c r="Q79" s="163">
        <f t="shared" si="7"/>
        <v>0</v>
      </c>
      <c r="R79" s="138"/>
      <c r="S79" s="139"/>
      <c r="T79" s="140"/>
    </row>
    <row r="80" spans="1:20" s="21" customFormat="1" x14ac:dyDescent="0.35">
      <c r="A80" s="245">
        <v>51</v>
      </c>
      <c r="B80" s="249" t="s">
        <v>178</v>
      </c>
      <c r="C80" s="247" t="s">
        <v>95</v>
      </c>
      <c r="D80" s="247" t="s">
        <v>78</v>
      </c>
      <c r="E80" s="247" t="s">
        <v>88</v>
      </c>
      <c r="F80" s="248" t="s">
        <v>89</v>
      </c>
      <c r="G80" s="55"/>
      <c r="H80" s="55"/>
      <c r="I80" s="55"/>
      <c r="J80" s="163">
        <f t="shared" si="8"/>
        <v>0</v>
      </c>
      <c r="K80" s="57"/>
      <c r="L80" s="57"/>
      <c r="M80" s="57"/>
      <c r="N80" s="57"/>
      <c r="O80" s="57"/>
      <c r="P80" s="57"/>
      <c r="Q80" s="163">
        <f t="shared" si="7"/>
        <v>0</v>
      </c>
      <c r="R80" s="138"/>
      <c r="S80" s="139"/>
      <c r="T80" s="140"/>
    </row>
    <row r="81" spans="1:23" x14ac:dyDescent="0.35">
      <c r="A81" s="58"/>
      <c r="B81" s="165"/>
      <c r="C81" s="165"/>
      <c r="D81" s="165"/>
      <c r="E81" s="165"/>
      <c r="F81" s="165"/>
      <c r="G81" s="55"/>
      <c r="H81" s="55"/>
      <c r="I81" s="55"/>
      <c r="J81" s="163">
        <f t="shared" si="8"/>
        <v>0</v>
      </c>
      <c r="K81" s="57"/>
      <c r="L81" s="57"/>
      <c r="M81" s="57"/>
      <c r="N81" s="57"/>
      <c r="O81" s="57"/>
      <c r="P81" s="57"/>
      <c r="Q81" s="163">
        <f t="shared" si="7"/>
        <v>0</v>
      </c>
      <c r="R81" s="138"/>
      <c r="S81" s="139"/>
      <c r="T81" s="140"/>
    </row>
    <row r="82" spans="1:23" x14ac:dyDescent="0.35">
      <c r="A82" s="164"/>
      <c r="B82" s="165"/>
      <c r="C82" s="165"/>
      <c r="D82" s="165"/>
      <c r="E82" s="165"/>
      <c r="F82" s="165"/>
      <c r="G82" s="55"/>
      <c r="H82" s="55"/>
      <c r="I82" s="55"/>
      <c r="J82" s="56">
        <f t="shared" ref="J82" si="9">SUM(H82:I82)</f>
        <v>0</v>
      </c>
      <c r="K82" s="57"/>
      <c r="L82" s="57"/>
      <c r="M82" s="57"/>
      <c r="N82" s="57"/>
      <c r="O82" s="57"/>
      <c r="P82" s="57"/>
      <c r="Q82" s="163">
        <f t="shared" si="7"/>
        <v>0</v>
      </c>
      <c r="R82" s="138"/>
      <c r="S82" s="139"/>
      <c r="T82" s="140"/>
    </row>
    <row r="83" spans="1:23" ht="5.25" customHeight="1" x14ac:dyDescent="0.35">
      <c r="A83" s="48"/>
      <c r="B83" s="48"/>
      <c r="C83" s="48"/>
      <c r="D83" s="48"/>
      <c r="E83" s="48"/>
      <c r="F83" s="48"/>
      <c r="G83" s="48"/>
      <c r="H83" s="48"/>
      <c r="I83" s="48"/>
      <c r="J83" s="48"/>
      <c r="K83" s="48"/>
      <c r="L83" s="48"/>
      <c r="M83" s="48"/>
      <c r="N83" s="48"/>
      <c r="O83" s="48"/>
      <c r="P83" s="48"/>
      <c r="Q83" s="48"/>
      <c r="R83" s="48"/>
      <c r="S83" s="48"/>
      <c r="T83" s="48"/>
    </row>
    <row r="84" spans="1:23" ht="5.25" customHeight="1" x14ac:dyDescent="0.35">
      <c r="A84" s="48"/>
      <c r="B84" s="48"/>
      <c r="C84" s="48"/>
      <c r="D84" s="48"/>
      <c r="E84" s="48"/>
      <c r="F84" s="48"/>
      <c r="G84" s="48"/>
      <c r="H84" s="48"/>
      <c r="I84" s="48"/>
      <c r="J84" s="48"/>
      <c r="K84" s="48"/>
      <c r="L84" s="48"/>
      <c r="M84" s="48"/>
      <c r="N84" s="48"/>
      <c r="O84" s="48"/>
      <c r="P84" s="48"/>
      <c r="Q84" s="48"/>
      <c r="R84" s="48"/>
      <c r="S84" s="48"/>
      <c r="T84" s="48"/>
    </row>
    <row r="85" spans="1:23" ht="5.25" customHeight="1" x14ac:dyDescent="0.35">
      <c r="A85" s="48"/>
      <c r="B85" s="48"/>
      <c r="C85" s="48"/>
      <c r="D85" s="48"/>
      <c r="E85" s="48"/>
      <c r="F85" s="48"/>
      <c r="G85" s="48"/>
      <c r="H85" s="48"/>
      <c r="I85" s="48"/>
      <c r="J85" s="48"/>
      <c r="K85" s="48"/>
      <c r="L85" s="48"/>
      <c r="M85" s="48"/>
      <c r="N85" s="48"/>
      <c r="O85" s="48"/>
      <c r="P85" s="48"/>
      <c r="Q85" s="48"/>
      <c r="R85" s="48"/>
      <c r="S85" s="48"/>
      <c r="T85" s="48"/>
    </row>
    <row r="86" spans="1:23" s="251" customFormat="1" x14ac:dyDescent="0.35">
      <c r="A86" s="49"/>
      <c r="B86" s="50" t="s">
        <v>290</v>
      </c>
      <c r="C86" s="48"/>
      <c r="D86" s="48"/>
      <c r="E86" s="48"/>
      <c r="F86" s="48"/>
      <c r="G86" s="48"/>
      <c r="H86" s="48"/>
      <c r="I86" s="48"/>
      <c r="J86" s="48"/>
      <c r="K86" s="48"/>
      <c r="L86" s="48"/>
      <c r="M86" s="48"/>
      <c r="N86" s="48"/>
      <c r="O86" s="48"/>
      <c r="P86" s="48"/>
      <c r="Q86" s="48"/>
      <c r="R86" s="48"/>
      <c r="S86" s="48"/>
      <c r="T86" s="48"/>
      <c r="U86" s="48"/>
      <c r="V86" s="48"/>
    </row>
    <row r="87" spans="1:23" s="251" customFormat="1" x14ac:dyDescent="0.35">
      <c r="A87" s="245" t="s">
        <v>300</v>
      </c>
      <c r="B87" s="249" t="s">
        <v>301</v>
      </c>
      <c r="C87" s="247" t="s">
        <v>159</v>
      </c>
      <c r="D87" s="247" t="s">
        <v>78</v>
      </c>
      <c r="E87" s="247" t="s">
        <v>88</v>
      </c>
      <c r="F87" s="248" t="s">
        <v>168</v>
      </c>
      <c r="G87" s="55"/>
      <c r="H87" s="55"/>
      <c r="I87" s="55"/>
      <c r="J87" s="163">
        <f>SUM(H87:I87)</f>
        <v>0</v>
      </c>
      <c r="K87" s="57"/>
      <c r="L87" s="163">
        <f>G87-J87</f>
        <v>0</v>
      </c>
      <c r="M87" s="57"/>
      <c r="N87" s="57"/>
      <c r="O87" s="57"/>
      <c r="P87" s="57"/>
      <c r="Q87" s="57"/>
      <c r="R87" s="48"/>
      <c r="S87" s="48"/>
      <c r="T87" s="48"/>
      <c r="U87" s="182"/>
      <c r="V87" s="182"/>
      <c r="W87" s="182"/>
    </row>
    <row r="88" spans="1:23" s="129" customFormat="1" x14ac:dyDescent="0.35">
      <c r="A88" s="184"/>
      <c r="B88" s="185"/>
      <c r="C88" s="185"/>
      <c r="D88" s="185"/>
      <c r="E88" s="185"/>
      <c r="F88" s="185"/>
      <c r="G88" s="55"/>
      <c r="H88" s="55"/>
      <c r="I88" s="55"/>
      <c r="J88" s="163">
        <f>SUM(H88:I88)</f>
        <v>0</v>
      </c>
      <c r="K88" s="57"/>
      <c r="L88" s="163">
        <f>G88-J88</f>
        <v>0</v>
      </c>
      <c r="M88" s="57"/>
      <c r="N88" s="57"/>
      <c r="O88" s="57"/>
      <c r="P88" s="57"/>
      <c r="Q88" s="57"/>
      <c r="R88" s="48"/>
      <c r="S88" s="48"/>
      <c r="T88" s="48"/>
      <c r="U88" s="182"/>
      <c r="V88" s="182"/>
      <c r="W88" s="182"/>
    </row>
    <row r="89" spans="1:23" s="129" customFormat="1" x14ac:dyDescent="0.35">
      <c r="A89" s="184"/>
      <c r="B89" s="185"/>
      <c r="C89" s="185"/>
      <c r="D89" s="185"/>
      <c r="E89" s="185"/>
      <c r="F89" s="185"/>
      <c r="G89" s="55"/>
      <c r="H89" s="55"/>
      <c r="I89" s="55"/>
      <c r="J89" s="163">
        <f>SUM(H89:I89)</f>
        <v>0</v>
      </c>
      <c r="K89" s="57"/>
      <c r="L89" s="163">
        <f>G89-J89</f>
        <v>0</v>
      </c>
      <c r="M89" s="57"/>
      <c r="N89" s="57"/>
      <c r="O89" s="57"/>
      <c r="P89" s="57"/>
      <c r="Q89" s="57"/>
      <c r="R89" s="48"/>
      <c r="S89" s="48"/>
      <c r="T89" s="48"/>
      <c r="U89" s="48"/>
      <c r="V89" s="48"/>
      <c r="W89" s="251"/>
    </row>
    <row r="90" spans="1:23" s="182" customFormat="1" ht="5.25" customHeight="1" x14ac:dyDescent="0.35">
      <c r="A90" s="48"/>
      <c r="B90" s="48"/>
      <c r="C90" s="48"/>
      <c r="D90" s="48"/>
      <c r="E90" s="48"/>
      <c r="F90" s="48"/>
      <c r="G90" s="48"/>
      <c r="H90" s="48"/>
      <c r="I90" s="48"/>
      <c r="J90" s="48"/>
      <c r="K90" s="48"/>
      <c r="L90" s="48"/>
      <c r="M90" s="48"/>
      <c r="N90" s="48"/>
      <c r="O90" s="48"/>
      <c r="P90" s="48"/>
      <c r="Q90" s="48"/>
      <c r="R90" s="48"/>
      <c r="S90" s="48"/>
      <c r="T90" s="48"/>
    </row>
    <row r="91" spans="1:23" s="182" customFormat="1" ht="5.25" customHeight="1" x14ac:dyDescent="0.35">
      <c r="A91" s="48"/>
      <c r="B91" s="48"/>
      <c r="C91" s="48"/>
      <c r="D91" s="48"/>
      <c r="E91" s="48"/>
      <c r="F91" s="48"/>
      <c r="G91" s="48"/>
      <c r="H91" s="48"/>
      <c r="I91" s="48"/>
      <c r="J91" s="48"/>
      <c r="K91" s="48"/>
      <c r="L91" s="48"/>
      <c r="M91" s="48"/>
      <c r="N91" s="48"/>
      <c r="O91" s="48"/>
      <c r="P91" s="48"/>
      <c r="Q91" s="48"/>
      <c r="R91" s="48"/>
      <c r="S91" s="48"/>
      <c r="T91" s="48"/>
    </row>
    <row r="92" spans="1:23" s="182" customFormat="1" ht="5.25" customHeight="1" x14ac:dyDescent="0.35">
      <c r="A92" s="48"/>
      <c r="B92" s="48"/>
      <c r="C92" s="48"/>
      <c r="D92" s="48"/>
      <c r="E92" s="48"/>
      <c r="F92" s="48"/>
      <c r="G92" s="48"/>
      <c r="H92" s="48"/>
      <c r="I92" s="48"/>
      <c r="J92" s="48"/>
      <c r="K92" s="48"/>
      <c r="L92" s="48"/>
      <c r="M92" s="48"/>
      <c r="N92" s="48"/>
      <c r="O92" s="48"/>
      <c r="P92" s="48"/>
      <c r="Q92" s="48"/>
      <c r="R92" s="48"/>
      <c r="S92" s="48"/>
      <c r="T92" s="48"/>
    </row>
    <row r="93" spans="1:23" s="251" customFormat="1" x14ac:dyDescent="0.35">
      <c r="A93" s="49"/>
      <c r="B93" s="50" t="s">
        <v>346</v>
      </c>
      <c r="C93" s="48"/>
      <c r="D93" s="48"/>
      <c r="E93" s="48"/>
      <c r="F93" s="48"/>
      <c r="G93" s="48"/>
      <c r="H93" s="48"/>
      <c r="I93" s="48"/>
      <c r="J93" s="48"/>
      <c r="K93" s="48"/>
      <c r="L93" s="48"/>
      <c r="M93" s="48"/>
      <c r="N93" s="48"/>
      <c r="O93" s="48"/>
      <c r="P93" s="48"/>
      <c r="Q93" s="48"/>
      <c r="R93" s="48"/>
      <c r="S93" s="48"/>
      <c r="T93" s="48"/>
      <c r="U93" s="48"/>
      <c r="V93" s="48"/>
    </row>
    <row r="94" spans="1:23" s="251" customFormat="1" x14ac:dyDescent="0.35">
      <c r="A94" s="245" t="s">
        <v>300</v>
      </c>
      <c r="B94" s="249" t="s">
        <v>301</v>
      </c>
      <c r="C94" s="247" t="s">
        <v>159</v>
      </c>
      <c r="D94" s="247" t="s">
        <v>78</v>
      </c>
      <c r="E94" s="247" t="s">
        <v>88</v>
      </c>
      <c r="F94" s="248" t="s">
        <v>168</v>
      </c>
      <c r="G94" s="55"/>
      <c r="H94" s="55"/>
      <c r="I94" s="55"/>
      <c r="J94" s="163">
        <f>SUM(H94:I94)</f>
        <v>0</v>
      </c>
      <c r="K94" s="57"/>
      <c r="L94" s="57"/>
      <c r="M94" s="57"/>
      <c r="N94" s="57"/>
      <c r="O94" s="57"/>
      <c r="P94" s="57"/>
      <c r="Q94" s="57"/>
      <c r="R94" s="48"/>
      <c r="S94" s="48"/>
      <c r="T94" s="48"/>
      <c r="U94" s="182"/>
      <c r="V94" s="182"/>
      <c r="W94" s="182"/>
    </row>
    <row r="95" spans="1:23" s="129" customFormat="1" x14ac:dyDescent="0.35">
      <c r="A95" s="184"/>
      <c r="B95" s="185"/>
      <c r="C95" s="185"/>
      <c r="D95" s="185"/>
      <c r="E95" s="185"/>
      <c r="F95" s="185"/>
      <c r="G95" s="55"/>
      <c r="H95" s="55"/>
      <c r="I95" s="55"/>
      <c r="J95" s="163">
        <f>SUM(H95:I95)</f>
        <v>0</v>
      </c>
      <c r="K95" s="57"/>
      <c r="L95" s="57"/>
      <c r="M95" s="57"/>
      <c r="N95" s="57"/>
      <c r="O95" s="57"/>
      <c r="P95" s="57"/>
      <c r="Q95" s="57"/>
      <c r="R95" s="48"/>
      <c r="S95" s="48"/>
      <c r="T95" s="48"/>
      <c r="U95" s="182"/>
      <c r="V95" s="182"/>
      <c r="W95" s="182"/>
    </row>
    <row r="96" spans="1:23" s="129" customFormat="1" x14ac:dyDescent="0.35">
      <c r="A96" s="184"/>
      <c r="B96" s="185"/>
      <c r="C96" s="185"/>
      <c r="D96" s="185"/>
      <c r="E96" s="185"/>
      <c r="F96" s="185"/>
      <c r="G96" s="55"/>
      <c r="H96" s="55"/>
      <c r="I96" s="55"/>
      <c r="J96" s="163">
        <f>SUM(H96:I96)</f>
        <v>0</v>
      </c>
      <c r="K96" s="57"/>
      <c r="L96" s="57"/>
      <c r="M96" s="57"/>
      <c r="N96" s="57"/>
      <c r="O96" s="57"/>
      <c r="P96" s="57"/>
      <c r="Q96" s="57"/>
      <c r="R96" s="48"/>
      <c r="S96" s="48"/>
      <c r="T96" s="48"/>
      <c r="U96" s="48"/>
      <c r="V96" s="48"/>
      <c r="W96" s="251"/>
    </row>
    <row r="97" spans="1:20" s="129" customFormat="1" x14ac:dyDescent="0.35">
      <c r="A97" s="187"/>
      <c r="B97" s="188"/>
      <c r="C97" s="189"/>
      <c r="D97" s="189"/>
      <c r="E97" s="188"/>
      <c r="F97" s="189"/>
    </row>
    <row r="98" spans="1:20" s="129" customFormat="1" x14ac:dyDescent="0.35">
      <c r="A98" s="187"/>
      <c r="B98" s="188"/>
      <c r="C98" s="189"/>
      <c r="D98" s="189"/>
      <c r="E98" s="188"/>
      <c r="F98" s="189"/>
    </row>
    <row r="99" spans="1:20" s="129" customFormat="1" x14ac:dyDescent="0.35">
      <c r="A99" s="187"/>
      <c r="B99" s="188"/>
      <c r="C99" s="189"/>
      <c r="D99" s="189"/>
      <c r="E99" s="188"/>
      <c r="F99" s="189"/>
    </row>
    <row r="100" spans="1:20" ht="15.75" customHeight="1" x14ac:dyDescent="0.35">
      <c r="A100" s="16" t="s">
        <v>33</v>
      </c>
      <c r="B100" s="17"/>
      <c r="C100" s="17"/>
      <c r="D100" s="17"/>
      <c r="E100" s="17"/>
      <c r="F100" s="17"/>
      <c r="G100" s="17"/>
      <c r="H100" s="17"/>
      <c r="I100" s="17"/>
      <c r="J100" s="65"/>
      <c r="K100" s="66"/>
      <c r="L100" s="66"/>
      <c r="M100" s="66"/>
      <c r="N100" s="66"/>
      <c r="O100" s="66"/>
      <c r="P100" s="66"/>
      <c r="Q100" s="67"/>
      <c r="R100" s="48"/>
      <c r="S100" s="48"/>
      <c r="T100" s="48"/>
    </row>
    <row r="101" spans="1:20" s="129" customFormat="1" ht="42.4" customHeight="1" x14ac:dyDescent="0.35">
      <c r="A101" s="367" t="str">
        <f>Master!$B$33</f>
        <v>By signing this report, I certify to the best of my knowledge and belief that this report is true, complete, and accurate, and the expenditures, disbursements and cash receipts are for the purposes and objectives set forth in the terms and condition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v>
      </c>
      <c r="B101" s="368"/>
      <c r="C101" s="368"/>
      <c r="D101" s="368"/>
      <c r="E101" s="368"/>
      <c r="F101" s="368"/>
      <c r="G101" s="368"/>
      <c r="H101" s="368"/>
      <c r="I101" s="368"/>
      <c r="J101" s="368"/>
      <c r="K101" s="368"/>
      <c r="L101" s="368"/>
      <c r="M101" s="368"/>
      <c r="N101" s="368"/>
      <c r="O101" s="368"/>
      <c r="P101" s="368"/>
      <c r="Q101" s="369"/>
    </row>
    <row r="102" spans="1:20" s="129" customFormat="1" x14ac:dyDescent="0.35">
      <c r="A102" s="367" t="str">
        <f>Master!$B$34</f>
        <v>By signing this report, I certify the above to be accurate and in agreement with this agency's records and that all client demographic and service data has been submitted to the Provider Portal in accordance with the terms of this agency's contract with the Managining Entity.</v>
      </c>
      <c r="B102" s="368"/>
      <c r="C102" s="368"/>
      <c r="D102" s="368"/>
      <c r="E102" s="368"/>
      <c r="F102" s="368"/>
      <c r="G102" s="368"/>
      <c r="H102" s="368"/>
      <c r="I102" s="368"/>
      <c r="J102" s="368"/>
      <c r="K102" s="368"/>
      <c r="L102" s="368"/>
      <c r="M102" s="368"/>
      <c r="N102" s="368"/>
      <c r="O102" s="368"/>
      <c r="P102" s="368"/>
      <c r="Q102" s="369"/>
    </row>
    <row r="103" spans="1:20" s="129" customFormat="1" ht="15.5" x14ac:dyDescent="0.35">
      <c r="A103" s="221" t="str">
        <f>Master!$B$35</f>
        <v>By signing this report, I certify that, at time of submission, "YTD Units", "YTD Earnings", "YTD Paid Amounts", and "Amount Due" takes into consideration that DCF is the payer of last resort and do not include units that can be billed to other funding sources.</v>
      </c>
      <c r="B103" s="224"/>
      <c r="C103" s="224"/>
      <c r="D103" s="224"/>
      <c r="E103" s="224"/>
      <c r="F103" s="224"/>
      <c r="G103" s="224"/>
      <c r="H103" s="224"/>
      <c r="I103" s="224"/>
      <c r="J103" s="117"/>
      <c r="Q103" s="223"/>
    </row>
    <row r="104" spans="1:20" s="21" customFormat="1" ht="15.5" x14ac:dyDescent="0.35">
      <c r="A104" s="22"/>
      <c r="B104" s="23"/>
      <c r="C104" s="23"/>
      <c r="D104" s="23"/>
      <c r="E104" s="23"/>
      <c r="F104" s="23"/>
      <c r="G104" s="23"/>
      <c r="H104" s="23"/>
      <c r="I104" s="23"/>
      <c r="J104" s="20"/>
      <c r="Q104" s="68"/>
    </row>
    <row r="105" spans="1:20" s="21" customFormat="1" ht="15.5" x14ac:dyDescent="0.35">
      <c r="A105" s="361">
        <f>Master!$B$38</f>
        <v>0</v>
      </c>
      <c r="B105" s="362"/>
      <c r="C105" s="69"/>
      <c r="D105" s="362">
        <f>Master!$E$38</f>
        <v>0</v>
      </c>
      <c r="E105" s="362"/>
      <c r="F105" s="69"/>
      <c r="G105" s="70">
        <f>Master!$G$38</f>
        <v>0</v>
      </c>
      <c r="H105" s="19"/>
      <c r="I105" s="19"/>
      <c r="J105" s="20"/>
      <c r="Q105" s="68"/>
    </row>
    <row r="106" spans="1:20" s="21" customFormat="1" ht="15.5" x14ac:dyDescent="0.35">
      <c r="A106" s="71" t="s">
        <v>34</v>
      </c>
      <c r="B106" s="72"/>
      <c r="C106" s="29"/>
      <c r="D106" s="28" t="s">
        <v>35</v>
      </c>
      <c r="E106" s="29"/>
      <c r="F106" s="73"/>
      <c r="G106" s="28" t="s">
        <v>36</v>
      </c>
      <c r="H106" s="73"/>
      <c r="I106" s="73"/>
      <c r="J106" s="74"/>
      <c r="K106" s="75"/>
      <c r="L106" s="75"/>
      <c r="M106" s="75"/>
      <c r="N106" s="75"/>
      <c r="O106" s="75"/>
      <c r="P106" s="75"/>
      <c r="Q106" s="76"/>
    </row>
    <row r="107" spans="1:20" s="21" customFormat="1" x14ac:dyDescent="0.35">
      <c r="A107" s="77"/>
      <c r="B107" s="64"/>
      <c r="C107" s="64"/>
      <c r="D107" s="64"/>
      <c r="E107" s="64"/>
      <c r="F107" s="64"/>
    </row>
    <row r="108" spans="1:20" s="21" customFormat="1" x14ac:dyDescent="0.35">
      <c r="A108" s="77"/>
      <c r="B108" s="78"/>
      <c r="C108" s="78"/>
      <c r="D108" s="78"/>
      <c r="E108" s="78"/>
      <c r="F108" s="78"/>
    </row>
    <row r="109" spans="1:20" s="21" customFormat="1" x14ac:dyDescent="0.35">
      <c r="A109" s="62"/>
      <c r="B109" s="63"/>
      <c r="C109" s="64"/>
      <c r="D109" s="64"/>
      <c r="E109" s="63"/>
      <c r="F109" s="64"/>
    </row>
    <row r="110" spans="1:20" s="21" customFormat="1" x14ac:dyDescent="0.35">
      <c r="A110" s="62"/>
      <c r="B110" s="63"/>
      <c r="C110" s="64"/>
      <c r="D110" s="64"/>
      <c r="E110" s="63"/>
      <c r="F110" s="64"/>
    </row>
    <row r="111" spans="1:20" s="21" customFormat="1" x14ac:dyDescent="0.35">
      <c r="A111" s="77"/>
      <c r="B111" s="64"/>
      <c r="C111" s="64"/>
      <c r="D111" s="64"/>
      <c r="E111" s="64"/>
      <c r="F111" s="64"/>
    </row>
    <row r="112" spans="1:20" s="21" customFormat="1" x14ac:dyDescent="0.35">
      <c r="A112" s="77"/>
      <c r="B112" s="78"/>
      <c r="C112" s="78"/>
      <c r="D112" s="78"/>
      <c r="E112" s="78"/>
      <c r="F112" s="78"/>
    </row>
    <row r="113" spans="1:7" s="21" customFormat="1" x14ac:dyDescent="0.35">
      <c r="A113" s="62"/>
      <c r="B113" s="63"/>
      <c r="C113" s="64"/>
      <c r="D113" s="64"/>
      <c r="E113" s="63"/>
      <c r="F113" s="64"/>
    </row>
    <row r="114" spans="1:7" s="21" customFormat="1" x14ac:dyDescent="0.35">
      <c r="A114" s="62"/>
      <c r="B114" s="63"/>
      <c r="C114" s="64"/>
      <c r="D114" s="64"/>
      <c r="E114" s="63"/>
      <c r="F114" s="64"/>
    </row>
    <row r="115" spans="1:7" s="21" customFormat="1" x14ac:dyDescent="0.35">
      <c r="A115" s="62"/>
      <c r="B115" s="63"/>
      <c r="C115" s="64"/>
      <c r="D115" s="64"/>
      <c r="E115" s="63"/>
      <c r="F115" s="64"/>
    </row>
    <row r="116" spans="1:7" s="21" customFormat="1" x14ac:dyDescent="0.35">
      <c r="A116" s="62"/>
      <c r="B116" s="63"/>
      <c r="C116" s="64"/>
      <c r="D116" s="64"/>
      <c r="E116" s="63"/>
      <c r="F116" s="64"/>
    </row>
    <row r="117" spans="1:7" s="21" customFormat="1" x14ac:dyDescent="0.35">
      <c r="A117" s="62"/>
      <c r="B117" s="63"/>
      <c r="C117" s="64"/>
      <c r="D117" s="64"/>
      <c r="E117" s="63"/>
      <c r="F117" s="64"/>
    </row>
    <row r="118" spans="1:7" s="21" customFormat="1" x14ac:dyDescent="0.35">
      <c r="A118" s="79"/>
      <c r="B118" s="63"/>
      <c r="C118" s="63"/>
      <c r="D118" s="63"/>
      <c r="E118" s="63"/>
      <c r="F118" s="63"/>
    </row>
    <row r="119" spans="1:7" s="21" customFormat="1" x14ac:dyDescent="0.35">
      <c r="A119" s="80"/>
      <c r="B119" s="78"/>
      <c r="C119" s="78"/>
      <c r="D119" s="78"/>
      <c r="E119" s="78"/>
      <c r="F119" s="78"/>
    </row>
    <row r="120" spans="1:7" s="21" customFormat="1" x14ac:dyDescent="0.35">
      <c r="A120" s="62"/>
      <c r="B120" s="63"/>
      <c r="C120" s="64"/>
      <c r="D120" s="64"/>
      <c r="E120" s="63"/>
      <c r="F120" s="64"/>
    </row>
    <row r="121" spans="1:7" s="21" customFormat="1" x14ac:dyDescent="0.35">
      <c r="A121" s="62"/>
      <c r="B121" s="63"/>
      <c r="C121" s="64"/>
      <c r="D121" s="64"/>
      <c r="E121" s="63"/>
      <c r="F121" s="64"/>
    </row>
    <row r="122" spans="1:7" s="21" customFormat="1" x14ac:dyDescent="0.35">
      <c r="A122" s="62"/>
      <c r="B122" s="64"/>
      <c r="C122" s="64"/>
      <c r="D122" s="64"/>
      <c r="E122" s="64"/>
      <c r="F122" s="64"/>
    </row>
    <row r="123" spans="1:7" s="21" customFormat="1" x14ac:dyDescent="0.35">
      <c r="A123" s="62"/>
      <c r="B123" s="63"/>
      <c r="C123" s="64"/>
      <c r="D123" s="64"/>
      <c r="E123" s="63"/>
      <c r="F123" s="64"/>
    </row>
    <row r="124" spans="1:7" s="21" customFormat="1" x14ac:dyDescent="0.35">
      <c r="A124" s="62"/>
      <c r="B124" s="63"/>
      <c r="C124" s="64"/>
      <c r="D124" s="64"/>
      <c r="E124" s="63"/>
      <c r="F124" s="64"/>
    </row>
    <row r="125" spans="1:7" s="21" customFormat="1" x14ac:dyDescent="0.35">
      <c r="A125" s="62"/>
      <c r="B125" s="63"/>
      <c r="C125" s="64"/>
      <c r="D125" s="64"/>
      <c r="E125" s="63"/>
      <c r="F125" s="64"/>
    </row>
    <row r="126" spans="1:7" s="21" customFormat="1" x14ac:dyDescent="0.35">
      <c r="A126" s="62"/>
      <c r="B126" s="64"/>
      <c r="C126" s="64"/>
      <c r="D126" s="64"/>
      <c r="E126" s="64"/>
      <c r="F126" s="64"/>
    </row>
    <row r="127" spans="1:7" s="21" customFormat="1" x14ac:dyDescent="0.35">
      <c r="A127" s="62"/>
      <c r="B127" s="64"/>
      <c r="C127" s="64"/>
      <c r="D127" s="64"/>
      <c r="E127" s="64"/>
      <c r="F127" s="64"/>
    </row>
    <row r="128" spans="1:7" s="21" customFormat="1" x14ac:dyDescent="0.35">
      <c r="A128" s="62"/>
      <c r="B128" s="64"/>
      <c r="C128" s="81"/>
      <c r="D128" s="81"/>
      <c r="E128" s="64"/>
      <c r="F128" s="64"/>
      <c r="G128" s="64"/>
    </row>
    <row r="129" spans="1:17" s="21" customFormat="1" x14ac:dyDescent="0.35">
      <c r="A129" s="62"/>
      <c r="B129" s="64"/>
      <c r="C129" s="81"/>
      <c r="D129" s="81"/>
      <c r="E129" s="64"/>
      <c r="F129" s="64"/>
      <c r="G129" s="64"/>
    </row>
    <row r="130" spans="1:17" s="21" customFormat="1" x14ac:dyDescent="0.35">
      <c r="A130" s="62"/>
      <c r="B130" s="63"/>
      <c r="C130" s="81"/>
      <c r="D130" s="81"/>
      <c r="E130" s="64"/>
      <c r="F130" s="63"/>
      <c r="G130" s="64"/>
    </row>
    <row r="131" spans="1:17" s="21" customFormat="1" x14ac:dyDescent="0.35">
      <c r="A131" s="62"/>
      <c r="B131" s="63"/>
      <c r="C131" s="81"/>
      <c r="D131" s="81"/>
      <c r="E131" s="64"/>
      <c r="F131" s="63"/>
      <c r="G131" s="64"/>
    </row>
    <row r="132" spans="1:17" s="21" customFormat="1" x14ac:dyDescent="0.35">
      <c r="A132" s="62"/>
      <c r="B132" s="63"/>
      <c r="C132" s="81"/>
      <c r="D132" s="81"/>
      <c r="E132" s="64"/>
      <c r="F132" s="63"/>
      <c r="G132" s="64"/>
    </row>
    <row r="133" spans="1:17" s="21" customFormat="1" x14ac:dyDescent="0.35">
      <c r="A133" s="62"/>
      <c r="B133" s="63"/>
      <c r="C133" s="81"/>
      <c r="D133" s="81"/>
      <c r="E133" s="64"/>
      <c r="F133" s="63"/>
      <c r="G133" s="64"/>
    </row>
    <row r="134" spans="1:17" s="21" customFormat="1" x14ac:dyDescent="0.35">
      <c r="A134" s="62"/>
      <c r="B134" s="64"/>
      <c r="C134" s="81"/>
      <c r="D134" s="81"/>
      <c r="E134" s="64"/>
      <c r="F134" s="64"/>
      <c r="G134" s="64"/>
    </row>
    <row r="135" spans="1:17" s="21" customFormat="1" x14ac:dyDescent="0.35">
      <c r="A135" s="62"/>
      <c r="B135" s="64"/>
      <c r="C135" s="81"/>
      <c r="D135" s="81"/>
      <c r="E135" s="64"/>
      <c r="F135" s="64"/>
      <c r="G135" s="64"/>
    </row>
    <row r="136" spans="1:17" s="21" customFormat="1" x14ac:dyDescent="0.35">
      <c r="A136" s="62"/>
      <c r="B136" s="64"/>
      <c r="C136" s="81"/>
      <c r="D136" s="81"/>
      <c r="E136" s="64"/>
      <c r="F136" s="64"/>
      <c r="G136" s="64"/>
    </row>
    <row r="137" spans="1:17" s="21" customFormat="1" x14ac:dyDescent="0.35">
      <c r="A137" s="62"/>
      <c r="B137" s="63"/>
      <c r="C137" s="81"/>
      <c r="D137" s="81"/>
      <c r="E137" s="64"/>
      <c r="F137" s="63"/>
      <c r="G137" s="64"/>
    </row>
    <row r="138" spans="1:17" s="21" customFormat="1" x14ac:dyDescent="0.35">
      <c r="A138" s="62"/>
      <c r="B138" s="64"/>
      <c r="C138" s="81"/>
      <c r="D138" s="81"/>
      <c r="E138" s="64"/>
      <c r="F138" s="64"/>
      <c r="G138" s="64"/>
    </row>
    <row r="139" spans="1:17" x14ac:dyDescent="0.35">
      <c r="A139" s="82"/>
      <c r="B139" s="83"/>
      <c r="C139" s="84"/>
      <c r="D139" s="84"/>
      <c r="E139" s="83"/>
      <c r="F139" s="83"/>
      <c r="G139" s="83"/>
      <c r="H139" s="21"/>
      <c r="I139" s="21"/>
      <c r="J139" s="21"/>
      <c r="K139" s="21"/>
      <c r="L139" s="21"/>
      <c r="M139" s="21"/>
      <c r="N139" s="21"/>
      <c r="O139" s="21"/>
      <c r="P139" s="21"/>
      <c r="Q139" s="21"/>
    </row>
    <row r="140" spans="1:17" x14ac:dyDescent="0.35">
      <c r="A140" s="62"/>
      <c r="B140" s="64"/>
      <c r="C140" s="81"/>
      <c r="D140" s="81"/>
      <c r="E140" s="64"/>
      <c r="F140" s="64"/>
      <c r="G140" s="64"/>
      <c r="H140" s="21"/>
      <c r="I140" s="21"/>
      <c r="J140" s="21"/>
      <c r="K140" s="21"/>
      <c r="L140" s="21"/>
      <c r="M140" s="21"/>
      <c r="N140" s="21"/>
      <c r="O140" s="21"/>
      <c r="P140" s="21"/>
      <c r="Q140" s="21"/>
    </row>
    <row r="141" spans="1:17" x14ac:dyDescent="0.35">
      <c r="A141" s="62"/>
      <c r="B141" s="63"/>
      <c r="C141" s="81"/>
      <c r="D141" s="81"/>
      <c r="E141" s="64"/>
      <c r="F141" s="63"/>
      <c r="G141" s="64"/>
      <c r="H141" s="21"/>
      <c r="I141" s="21"/>
      <c r="J141" s="21"/>
      <c r="K141" s="21"/>
      <c r="L141" s="21"/>
      <c r="M141" s="21"/>
      <c r="N141" s="21"/>
      <c r="O141" s="21"/>
      <c r="P141" s="21"/>
      <c r="Q141" s="21"/>
    </row>
  </sheetData>
  <sheetProtection algorithmName="SHA-512" hashValue="Nwk1DCayRj39i81T5kppGOUx0AGeeqsSP9gN0RA7GurNpbSTJbb3QrutaCIZi4KRGrGDxEYn3rw7/UQnip7mPA==" saltValue="KZnX9S0bsfhQ1fALdiCrVg==" spinCount="100000" sheet="1" formatCells="0" formatColumns="0" formatRows="0"/>
  <mergeCells count="15">
    <mergeCell ref="C4:F4"/>
    <mergeCell ref="C1:F1"/>
    <mergeCell ref="G1:J1"/>
    <mergeCell ref="C2:F2"/>
    <mergeCell ref="G2:J2"/>
    <mergeCell ref="C3:F3"/>
    <mergeCell ref="C5:F5"/>
    <mergeCell ref="C6:F6"/>
    <mergeCell ref="C7:F7"/>
    <mergeCell ref="C8:F8"/>
    <mergeCell ref="A105:B105"/>
    <mergeCell ref="D105:E105"/>
    <mergeCell ref="A101:Q101"/>
    <mergeCell ref="A102:Q102"/>
    <mergeCell ref="K9:P9"/>
  </mergeCells>
  <hyperlinks>
    <hyperlink ref="Q1" location="Master!A1" display="(Return to Master Tab)" xr:uid="{00000000-0004-0000-0700-000000000000}"/>
  </hyperlinks>
  <pageMargins left="0.7" right="0.7" top="0.75" bottom="0.75" header="0.3" footer="0.3"/>
  <pageSetup scale="48"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vt:i4>
      </vt:variant>
    </vt:vector>
  </HeadingPairs>
  <TitlesOfParts>
    <vt:vector size="21" baseType="lpstr">
      <vt:lpstr>Rates Changes</vt:lpstr>
      <vt:lpstr>Version Control</vt:lpstr>
      <vt:lpstr>CS and Rates</vt:lpstr>
      <vt:lpstr>Master</vt:lpstr>
      <vt:lpstr>AMH Wrksht</vt:lpstr>
      <vt:lpstr>AMH Non-TANF Inv.</vt:lpstr>
      <vt:lpstr>AMH TANF Inv.</vt:lpstr>
      <vt:lpstr>AMH Special Funding Inv.</vt:lpstr>
      <vt:lpstr>CMH Wrksht</vt:lpstr>
      <vt:lpstr>CMH Non-TANF Inv.</vt:lpstr>
      <vt:lpstr>CMH Special Funding Inv.</vt:lpstr>
      <vt:lpstr>CMH BNET Inv.</vt:lpstr>
      <vt:lpstr>ASA Wrksht</vt:lpstr>
      <vt:lpstr>ASA Non-TANF Inv.</vt:lpstr>
      <vt:lpstr>ASA TANF Inv.</vt:lpstr>
      <vt:lpstr>ASA Special Funding Inv.</vt:lpstr>
      <vt:lpstr>CSA Wrksht</vt:lpstr>
      <vt:lpstr>CSA Non-TANF Inv.</vt:lpstr>
      <vt:lpstr>CSA TANF Inv.</vt:lpstr>
      <vt:lpstr>CSA Special Funding Inv.</vt:lpstr>
      <vt:lpstr>Master!Print_Area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Marcelo Fernandes</dc:creator>
  <cp:lastModifiedBy>Marcelo Fernandes</cp:lastModifiedBy>
  <cp:lastPrinted>2015-01-23T19:31:53Z</cp:lastPrinted>
  <dcterms:created xsi:type="dcterms:W3CDTF">2014-12-12T20:20:43Z</dcterms:created>
  <dcterms:modified xsi:type="dcterms:W3CDTF">2020-12-11T16:14:47Z</dcterms:modified>
</cp:coreProperties>
</file>